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0380" windowHeight="6030" tabRatio="784"/>
  </bookViews>
  <sheets>
    <sheet name="Group 0" sheetId="1" r:id="rId1"/>
    <sheet name="Group 1" sheetId="2" r:id="rId2"/>
    <sheet name="Group 2" sheetId="7" r:id="rId3"/>
    <sheet name="Group 3" sheetId="6" r:id="rId4"/>
    <sheet name="Group 4" sheetId="5" r:id="rId5"/>
    <sheet name="Division 0" sheetId="3" r:id="rId6"/>
    <sheet name="Group 5" sheetId="8" r:id="rId7"/>
    <sheet name="Group 6" sheetId="9" r:id="rId8"/>
    <sheet name="Group 7" sheetId="10" r:id="rId9"/>
    <sheet name="Group 8" sheetId="11" r:id="rId10"/>
    <sheet name="Group 9" sheetId="12" r:id="rId11"/>
    <sheet name="Division 1" sheetId="13" r:id="rId12"/>
    <sheet name="Company" sheetId="14" r:id="rId13"/>
  </sheets>
  <calcPr calcId="145621"/>
</workbook>
</file>

<file path=xl/calcChain.xml><?xml version="1.0" encoding="utf-8"?>
<calcChain xmlns="http://schemas.openxmlformats.org/spreadsheetml/2006/main">
  <c r="K5" i="14" l="1"/>
  <c r="K4" i="14"/>
  <c r="K8" i="13"/>
  <c r="K7" i="13"/>
  <c r="K6" i="13"/>
  <c r="K5" i="13"/>
  <c r="K4" i="13"/>
  <c r="K8" i="3"/>
  <c r="K7" i="3"/>
  <c r="K6" i="3"/>
  <c r="K5" i="3"/>
  <c r="K4" i="3"/>
  <c r="K13" i="12"/>
  <c r="K12" i="12"/>
  <c r="K11" i="12"/>
  <c r="K10" i="12"/>
  <c r="K9" i="12"/>
  <c r="K8" i="12"/>
  <c r="K7" i="12"/>
  <c r="K6" i="12"/>
  <c r="K5" i="12"/>
  <c r="K4" i="12"/>
  <c r="J4" i="12"/>
  <c r="K13" i="11"/>
  <c r="K12" i="11"/>
  <c r="K11" i="11"/>
  <c r="K10" i="11"/>
  <c r="K9" i="11"/>
  <c r="K8" i="11"/>
  <c r="K7" i="11"/>
  <c r="K6" i="11"/>
  <c r="K5" i="11"/>
  <c r="K4" i="11"/>
  <c r="K13" i="10"/>
  <c r="K12" i="10"/>
  <c r="K11" i="10"/>
  <c r="K10" i="10"/>
  <c r="K9" i="10"/>
  <c r="K8" i="10"/>
  <c r="K7" i="10"/>
  <c r="K6" i="10"/>
  <c r="K5" i="10"/>
  <c r="J5" i="10"/>
  <c r="K4" i="10"/>
  <c r="K13" i="9"/>
  <c r="K12" i="9"/>
  <c r="K11" i="9"/>
  <c r="K10" i="9"/>
  <c r="K9" i="9"/>
  <c r="K8" i="9"/>
  <c r="K7" i="9"/>
  <c r="K6" i="9"/>
  <c r="K5" i="9"/>
  <c r="K4" i="9"/>
  <c r="K13" i="8"/>
  <c r="K12" i="8"/>
  <c r="K11" i="8"/>
  <c r="K10" i="8"/>
  <c r="K9" i="8"/>
  <c r="K8" i="8"/>
  <c r="K7" i="8"/>
  <c r="K6" i="8"/>
  <c r="K5" i="8"/>
  <c r="K4" i="8"/>
  <c r="K11" i="5"/>
  <c r="K13" i="5"/>
  <c r="K12" i="5"/>
  <c r="K10" i="5"/>
  <c r="K9" i="5"/>
  <c r="K8" i="5"/>
  <c r="K7" i="5"/>
  <c r="K6" i="5"/>
  <c r="K5" i="5"/>
  <c r="K4" i="5"/>
  <c r="K6" i="6"/>
  <c r="K13" i="6"/>
  <c r="K12" i="6"/>
  <c r="K11" i="6"/>
  <c r="K10" i="6"/>
  <c r="K9" i="6"/>
  <c r="K8" i="6"/>
  <c r="K7" i="6"/>
  <c r="K5" i="6"/>
  <c r="K4" i="6"/>
  <c r="K13" i="7"/>
  <c r="K12" i="7"/>
  <c r="K11" i="7"/>
  <c r="K10" i="7"/>
  <c r="K9" i="7"/>
  <c r="K8" i="7"/>
  <c r="K7" i="7"/>
  <c r="K6" i="7"/>
  <c r="K5" i="7"/>
  <c r="K4" i="7"/>
  <c r="K13" i="2"/>
  <c r="K12" i="2"/>
  <c r="K11" i="2"/>
  <c r="K10" i="2"/>
  <c r="K9" i="2"/>
  <c r="K8" i="2"/>
  <c r="K7" i="2"/>
  <c r="K6" i="2"/>
  <c r="K5" i="2"/>
  <c r="K4" i="2"/>
  <c r="K13" i="1"/>
  <c r="K12" i="1"/>
  <c r="K11" i="1"/>
  <c r="K10" i="1"/>
  <c r="K9" i="1"/>
  <c r="K8" i="1"/>
  <c r="J8" i="1"/>
  <c r="K7" i="1"/>
  <c r="K6" i="1"/>
  <c r="K5" i="1"/>
  <c r="K4" i="1"/>
  <c r="F4" i="1"/>
  <c r="O4" i="1"/>
  <c r="P4" i="1"/>
  <c r="F5" i="1"/>
  <c r="O5" i="1"/>
  <c r="P5" i="1"/>
  <c r="F6" i="1"/>
  <c r="O6" i="1"/>
  <c r="P6" i="1"/>
  <c r="F7" i="1"/>
  <c r="G7" i="1"/>
  <c r="O7" i="1"/>
  <c r="P7" i="1"/>
  <c r="F8" i="1"/>
  <c r="G8" i="1"/>
  <c r="O8" i="1"/>
  <c r="P8" i="1"/>
  <c r="F9" i="1"/>
  <c r="G9" i="1"/>
  <c r="O9" i="1"/>
  <c r="P9" i="1"/>
  <c r="F10" i="1"/>
  <c r="G10" i="1"/>
  <c r="O10" i="1"/>
  <c r="P10" i="1"/>
  <c r="F11" i="1"/>
  <c r="G11" i="1"/>
  <c r="O11" i="1"/>
  <c r="P11" i="1"/>
  <c r="F12" i="1"/>
  <c r="G12" i="1"/>
  <c r="O12" i="1"/>
  <c r="P12" i="1"/>
  <c r="F13" i="1"/>
  <c r="G13" i="1"/>
  <c r="O13" i="1"/>
  <c r="P13" i="1"/>
  <c r="B14" i="1"/>
  <c r="B4" i="3"/>
  <c r="C14" i="1"/>
  <c r="D14" i="1"/>
  <c r="D4" i="3"/>
  <c r="F14" i="1"/>
  <c r="L14" i="1"/>
  <c r="O14" i="1"/>
  <c r="P14" i="1"/>
  <c r="F4" i="2"/>
  <c r="O4" i="2"/>
  <c r="P4" i="2"/>
  <c r="F5" i="2"/>
  <c r="O5" i="2"/>
  <c r="P5" i="2"/>
  <c r="F6" i="2"/>
  <c r="O6" i="2"/>
  <c r="P6" i="2"/>
  <c r="F7" i="2"/>
  <c r="O7" i="2"/>
  <c r="P7" i="2"/>
  <c r="F8" i="2"/>
  <c r="O8" i="2"/>
  <c r="P8" i="2"/>
  <c r="F9" i="2"/>
  <c r="O9" i="2"/>
  <c r="P9" i="2"/>
  <c r="F10" i="2"/>
  <c r="O10" i="2"/>
  <c r="P10" i="2"/>
  <c r="F11" i="2"/>
  <c r="O11" i="2"/>
  <c r="P11" i="2"/>
  <c r="F12" i="2"/>
  <c r="O12" i="2"/>
  <c r="P12" i="2"/>
  <c r="F13" i="2"/>
  <c r="O13" i="2"/>
  <c r="P13" i="2"/>
  <c r="B14" i="2"/>
  <c r="B5" i="3"/>
  <c r="C14" i="2"/>
  <c r="D14" i="2"/>
  <c r="D5" i="3"/>
  <c r="F14" i="2"/>
  <c r="L14" i="2"/>
  <c r="O14" i="2"/>
  <c r="P14" i="2"/>
  <c r="O15" i="2"/>
  <c r="P15" i="2"/>
  <c r="J16" i="2"/>
  <c r="F4" i="7"/>
  <c r="O4" i="7"/>
  <c r="P4" i="7"/>
  <c r="F5" i="7"/>
  <c r="O5" i="7"/>
  <c r="P5" i="7"/>
  <c r="F6" i="7"/>
  <c r="O6" i="7"/>
  <c r="P6" i="7"/>
  <c r="F7" i="7"/>
  <c r="O7" i="7"/>
  <c r="P7" i="7"/>
  <c r="F8" i="7"/>
  <c r="O8" i="7"/>
  <c r="P8" i="7"/>
  <c r="F9" i="7"/>
  <c r="O9" i="7"/>
  <c r="P9" i="7"/>
  <c r="F10" i="7"/>
  <c r="O10" i="7"/>
  <c r="P10" i="7"/>
  <c r="F11" i="7"/>
  <c r="O11" i="7"/>
  <c r="P11" i="7"/>
  <c r="F12" i="7"/>
  <c r="O12" i="7"/>
  <c r="P12" i="7"/>
  <c r="F13" i="7"/>
  <c r="H13" i="7"/>
  <c r="O13" i="7"/>
  <c r="P13" i="7"/>
  <c r="B14" i="7"/>
  <c r="B6" i="3"/>
  <c r="C14" i="7"/>
  <c r="C6" i="3"/>
  <c r="D14" i="7"/>
  <c r="D6" i="3"/>
  <c r="F14" i="7"/>
  <c r="L14" i="7"/>
  <c r="O14" i="7"/>
  <c r="P14" i="7"/>
  <c r="O15" i="7"/>
  <c r="P15" i="7"/>
  <c r="J16" i="7"/>
  <c r="F4" i="6"/>
  <c r="O4" i="6"/>
  <c r="P4" i="6"/>
  <c r="F5" i="6"/>
  <c r="O5" i="6"/>
  <c r="P5" i="6"/>
  <c r="F6" i="6"/>
  <c r="O6" i="6"/>
  <c r="P6" i="6"/>
  <c r="F7" i="6"/>
  <c r="O7" i="6"/>
  <c r="P7" i="6"/>
  <c r="F8" i="6"/>
  <c r="O8" i="6"/>
  <c r="P8" i="6"/>
  <c r="F9" i="6"/>
  <c r="O9" i="6"/>
  <c r="P9" i="6"/>
  <c r="F10" i="6"/>
  <c r="O10" i="6"/>
  <c r="P10" i="6"/>
  <c r="F11" i="6"/>
  <c r="O11" i="6"/>
  <c r="P11" i="6"/>
  <c r="F12" i="6"/>
  <c r="H12" i="6"/>
  <c r="O12" i="6"/>
  <c r="P12" i="6"/>
  <c r="F13" i="6"/>
  <c r="F14" i="6"/>
  <c r="H13" i="6"/>
  <c r="O13" i="6"/>
  <c r="P13" i="6"/>
  <c r="B14" i="6"/>
  <c r="B7" i="3"/>
  <c r="C14" i="6"/>
  <c r="C7" i="3"/>
  <c r="D14" i="6"/>
  <c r="D7" i="3"/>
  <c r="L14" i="6"/>
  <c r="O14" i="6"/>
  <c r="P14" i="6"/>
  <c r="O15" i="6"/>
  <c r="P15" i="6"/>
  <c r="J16" i="6"/>
  <c r="F4" i="5"/>
  <c r="O4" i="5"/>
  <c r="P4" i="5"/>
  <c r="F5" i="5"/>
  <c r="O5" i="5"/>
  <c r="P5" i="5"/>
  <c r="F6" i="5"/>
  <c r="O6" i="5"/>
  <c r="P6" i="5"/>
  <c r="F7" i="5"/>
  <c r="O7" i="5"/>
  <c r="P7" i="5"/>
  <c r="F8" i="5"/>
  <c r="O8" i="5"/>
  <c r="P8" i="5"/>
  <c r="F9" i="5"/>
  <c r="H9" i="5"/>
  <c r="O9" i="5"/>
  <c r="P9" i="5"/>
  <c r="F10" i="5"/>
  <c r="H10" i="5"/>
  <c r="O10" i="5"/>
  <c r="P10" i="5"/>
  <c r="F11" i="5"/>
  <c r="H11" i="5"/>
  <c r="O11" i="5"/>
  <c r="P11" i="5"/>
  <c r="F12" i="5"/>
  <c r="H12" i="5"/>
  <c r="O12" i="5"/>
  <c r="P12" i="5"/>
  <c r="F13" i="5"/>
  <c r="F14" i="5"/>
  <c r="H13" i="5"/>
  <c r="O13" i="5"/>
  <c r="P13" i="5"/>
  <c r="B14" i="5"/>
  <c r="C14" i="5"/>
  <c r="H8" i="5"/>
  <c r="D14" i="5"/>
  <c r="D8" i="3"/>
  <c r="L14" i="5"/>
  <c r="O14" i="5"/>
  <c r="P14" i="5"/>
  <c r="O15" i="5"/>
  <c r="P15" i="5"/>
  <c r="J16" i="5"/>
  <c r="F4" i="8"/>
  <c r="O4" i="8"/>
  <c r="P4" i="8"/>
  <c r="F5" i="8"/>
  <c r="O5" i="8"/>
  <c r="P5" i="8"/>
  <c r="F6" i="8"/>
  <c r="O6" i="8"/>
  <c r="P6" i="8"/>
  <c r="F7" i="8"/>
  <c r="O7" i="8"/>
  <c r="P7" i="8"/>
  <c r="F8" i="8"/>
  <c r="H8" i="8"/>
  <c r="O8" i="8"/>
  <c r="P8" i="8"/>
  <c r="F9" i="8"/>
  <c r="H9" i="8"/>
  <c r="O9" i="8"/>
  <c r="P9" i="8"/>
  <c r="F10" i="8"/>
  <c r="H10" i="8"/>
  <c r="O10" i="8"/>
  <c r="P10" i="8"/>
  <c r="F11" i="8"/>
  <c r="F14" i="8"/>
  <c r="H11" i="8"/>
  <c r="O11" i="8"/>
  <c r="P11" i="8"/>
  <c r="F12" i="8"/>
  <c r="H12" i="8"/>
  <c r="O12" i="8"/>
  <c r="P12" i="8"/>
  <c r="F13" i="8"/>
  <c r="H13" i="8"/>
  <c r="O13" i="8"/>
  <c r="P13" i="8"/>
  <c r="B14" i="8"/>
  <c r="B4" i="13"/>
  <c r="C14" i="8"/>
  <c r="C4" i="13"/>
  <c r="D14" i="8"/>
  <c r="D4" i="13"/>
  <c r="L14" i="8"/>
  <c r="O14" i="8"/>
  <c r="O15" i="8"/>
  <c r="P15" i="8"/>
  <c r="J16" i="8"/>
  <c r="F4" i="9"/>
  <c r="H4" i="9"/>
  <c r="O4" i="9"/>
  <c r="P4" i="9"/>
  <c r="F5" i="9"/>
  <c r="F14" i="9"/>
  <c r="H5" i="9"/>
  <c r="O5" i="9"/>
  <c r="P5" i="9"/>
  <c r="F6" i="9"/>
  <c r="H6" i="9"/>
  <c r="O6" i="9"/>
  <c r="P6" i="9"/>
  <c r="F7" i="9"/>
  <c r="H7" i="9"/>
  <c r="O7" i="9"/>
  <c r="P7" i="9"/>
  <c r="F8" i="9"/>
  <c r="H8" i="9"/>
  <c r="O8" i="9"/>
  <c r="P8" i="9"/>
  <c r="F9" i="9"/>
  <c r="H9" i="9"/>
  <c r="O9" i="9"/>
  <c r="P9" i="9"/>
  <c r="F10" i="9"/>
  <c r="H10" i="9"/>
  <c r="O10" i="9"/>
  <c r="P10" i="9"/>
  <c r="F11" i="9"/>
  <c r="H11" i="9"/>
  <c r="O11" i="9"/>
  <c r="P11" i="9"/>
  <c r="F12" i="9"/>
  <c r="H12" i="9"/>
  <c r="O12" i="9"/>
  <c r="P12" i="9"/>
  <c r="F13" i="9"/>
  <c r="H13" i="9"/>
  <c r="O13" i="9"/>
  <c r="P13" i="9"/>
  <c r="B14" i="9"/>
  <c r="B5" i="13"/>
  <c r="C14" i="9"/>
  <c r="C5" i="13"/>
  <c r="D14" i="9"/>
  <c r="D5" i="13"/>
  <c r="L14" i="9"/>
  <c r="O14" i="9"/>
  <c r="P14" i="9"/>
  <c r="O15" i="9"/>
  <c r="P15" i="9"/>
  <c r="J16" i="9"/>
  <c r="F4" i="10"/>
  <c r="H4" i="10"/>
  <c r="O4" i="10"/>
  <c r="P4" i="10"/>
  <c r="F5" i="10"/>
  <c r="H5" i="10"/>
  <c r="O5" i="10"/>
  <c r="P5" i="10"/>
  <c r="F6" i="10"/>
  <c r="H6" i="10"/>
  <c r="O6" i="10"/>
  <c r="P6" i="10"/>
  <c r="F7" i="10"/>
  <c r="H7" i="10"/>
  <c r="O7" i="10"/>
  <c r="P7" i="10"/>
  <c r="F8" i="10"/>
  <c r="H8" i="10"/>
  <c r="O8" i="10"/>
  <c r="P8" i="10"/>
  <c r="F9" i="10"/>
  <c r="H9" i="10"/>
  <c r="O9" i="10"/>
  <c r="P9" i="10"/>
  <c r="F10" i="10"/>
  <c r="H10" i="10"/>
  <c r="O10" i="10"/>
  <c r="P10" i="10"/>
  <c r="F11" i="10"/>
  <c r="H11" i="10"/>
  <c r="O11" i="10"/>
  <c r="P11" i="10"/>
  <c r="F12" i="10"/>
  <c r="H12" i="10"/>
  <c r="O12" i="10"/>
  <c r="P12" i="10"/>
  <c r="F13" i="10"/>
  <c r="H13" i="10"/>
  <c r="O13" i="10"/>
  <c r="P13" i="10"/>
  <c r="B14" i="10"/>
  <c r="C14" i="10"/>
  <c r="C6" i="13"/>
  <c r="D14" i="10"/>
  <c r="D6" i="13"/>
  <c r="L14" i="10"/>
  <c r="O14" i="10"/>
  <c r="J16" i="10"/>
  <c r="F4" i="11"/>
  <c r="O4" i="11"/>
  <c r="F5" i="11"/>
  <c r="O5" i="11"/>
  <c r="F6" i="11"/>
  <c r="O6" i="11"/>
  <c r="P6" i="11"/>
  <c r="F7" i="11"/>
  <c r="O7" i="11"/>
  <c r="P7" i="11"/>
  <c r="F8" i="11"/>
  <c r="O8" i="11"/>
  <c r="P8" i="11"/>
  <c r="F9" i="11"/>
  <c r="O9" i="11"/>
  <c r="P9" i="11"/>
  <c r="F10" i="11"/>
  <c r="O10" i="11"/>
  <c r="P10" i="11"/>
  <c r="F11" i="11"/>
  <c r="O11" i="11"/>
  <c r="P11" i="11"/>
  <c r="F12" i="11"/>
  <c r="O12" i="11"/>
  <c r="P12" i="11"/>
  <c r="F13" i="11"/>
  <c r="H13" i="11"/>
  <c r="O13" i="11"/>
  <c r="P13" i="11"/>
  <c r="B14" i="11"/>
  <c r="C14" i="11"/>
  <c r="C7" i="13"/>
  <c r="D14" i="11"/>
  <c r="D7" i="13"/>
  <c r="F14" i="11"/>
  <c r="L14" i="11"/>
  <c r="O14" i="11"/>
  <c r="P14" i="11"/>
  <c r="O15" i="11"/>
  <c r="P15" i="11"/>
  <c r="J16" i="11"/>
  <c r="F4" i="12"/>
  <c r="O4" i="12"/>
  <c r="P4" i="12"/>
  <c r="F5" i="12"/>
  <c r="O5" i="12"/>
  <c r="P5" i="12"/>
  <c r="F6" i="12"/>
  <c r="O6" i="12"/>
  <c r="P6" i="12"/>
  <c r="F7" i="12"/>
  <c r="O7" i="12"/>
  <c r="P7" i="12"/>
  <c r="F8" i="12"/>
  <c r="H8" i="12"/>
  <c r="O8" i="12"/>
  <c r="P8" i="12"/>
  <c r="F9" i="12"/>
  <c r="F14" i="12"/>
  <c r="H9" i="12"/>
  <c r="O9" i="12"/>
  <c r="P9" i="12"/>
  <c r="F10" i="12"/>
  <c r="H10" i="12"/>
  <c r="O10" i="12"/>
  <c r="P10" i="12"/>
  <c r="F11" i="12"/>
  <c r="H11" i="12"/>
  <c r="O11" i="12"/>
  <c r="P11" i="12"/>
  <c r="F12" i="12"/>
  <c r="H12" i="12"/>
  <c r="O12" i="12"/>
  <c r="P12" i="12"/>
  <c r="F13" i="12"/>
  <c r="H13" i="12"/>
  <c r="O13" i="12"/>
  <c r="P13" i="12"/>
  <c r="B14" i="12"/>
  <c r="B8" i="13"/>
  <c r="C14" i="12"/>
  <c r="C8" i="13"/>
  <c r="D14" i="12"/>
  <c r="D8" i="13"/>
  <c r="L14" i="12"/>
  <c r="O14" i="12"/>
  <c r="P14" i="12"/>
  <c r="J16" i="12"/>
  <c r="O15" i="12"/>
  <c r="F8" i="13"/>
  <c r="H7" i="12"/>
  <c r="J7" i="12"/>
  <c r="M7" i="12"/>
  <c r="H6" i="12"/>
  <c r="J6" i="12"/>
  <c r="M6" i="12"/>
  <c r="H5" i="12"/>
  <c r="J5" i="12"/>
  <c r="M5" i="12"/>
  <c r="H4" i="12"/>
  <c r="B7" i="13"/>
  <c r="G4" i="11"/>
  <c r="G5" i="11"/>
  <c r="G6" i="11"/>
  <c r="H12" i="11"/>
  <c r="J12" i="11"/>
  <c r="M12" i="11"/>
  <c r="H11" i="11"/>
  <c r="J11" i="11"/>
  <c r="M11" i="11"/>
  <c r="H10" i="11"/>
  <c r="J10" i="11"/>
  <c r="M10" i="11"/>
  <c r="H9" i="11"/>
  <c r="J9" i="11"/>
  <c r="M9" i="11"/>
  <c r="H8" i="11"/>
  <c r="J8" i="11"/>
  <c r="M8" i="11"/>
  <c r="H7" i="11"/>
  <c r="J7" i="11"/>
  <c r="M7" i="11"/>
  <c r="O8" i="13"/>
  <c r="P8" i="13"/>
  <c r="G13" i="12"/>
  <c r="J13" i="12"/>
  <c r="M13" i="12"/>
  <c r="G12" i="12"/>
  <c r="J12" i="12"/>
  <c r="M12" i="12"/>
  <c r="G11" i="12"/>
  <c r="J11" i="12"/>
  <c r="M11" i="12"/>
  <c r="G10" i="12"/>
  <c r="J10" i="12"/>
  <c r="M10" i="12"/>
  <c r="G9" i="12"/>
  <c r="J9" i="12"/>
  <c r="M9" i="12"/>
  <c r="G8" i="12"/>
  <c r="J8" i="12"/>
  <c r="M8" i="12"/>
  <c r="G7" i="12"/>
  <c r="G6" i="12"/>
  <c r="G5" i="12"/>
  <c r="G4" i="12"/>
  <c r="K17" i="11"/>
  <c r="O7" i="13"/>
  <c r="G13" i="11"/>
  <c r="J13" i="11"/>
  <c r="M13" i="11"/>
  <c r="G12" i="11"/>
  <c r="G11" i="11"/>
  <c r="G10" i="11"/>
  <c r="G9" i="11"/>
  <c r="G8" i="11"/>
  <c r="G7" i="11"/>
  <c r="H6" i="11"/>
  <c r="J6" i="11"/>
  <c r="M6" i="11"/>
  <c r="P5" i="11"/>
  <c r="H5" i="11"/>
  <c r="J5" i="11"/>
  <c r="M5" i="11"/>
  <c r="P4" i="11"/>
  <c r="H4" i="11"/>
  <c r="O15" i="10"/>
  <c r="B6" i="13"/>
  <c r="G4" i="10"/>
  <c r="G5" i="10"/>
  <c r="G6" i="10"/>
  <c r="G7" i="10"/>
  <c r="G8" i="10"/>
  <c r="G9" i="10"/>
  <c r="G10" i="10"/>
  <c r="G11" i="10"/>
  <c r="G12" i="10"/>
  <c r="J12" i="10"/>
  <c r="M12" i="10"/>
  <c r="G13" i="10"/>
  <c r="J13" i="10"/>
  <c r="M13" i="10"/>
  <c r="J11" i="10"/>
  <c r="M11" i="10"/>
  <c r="J10" i="10"/>
  <c r="M10" i="10"/>
  <c r="J9" i="10"/>
  <c r="M9" i="10"/>
  <c r="J8" i="10"/>
  <c r="M8" i="10"/>
  <c r="J7" i="10"/>
  <c r="M7" i="10"/>
  <c r="J6" i="10"/>
  <c r="M6" i="10"/>
  <c r="F14" i="10"/>
  <c r="P14" i="10"/>
  <c r="P14" i="8"/>
  <c r="F5" i="13"/>
  <c r="F4" i="13"/>
  <c r="B9" i="13"/>
  <c r="B5" i="14"/>
  <c r="H7" i="8"/>
  <c r="H6" i="8"/>
  <c r="H5" i="8"/>
  <c r="H4" i="8"/>
  <c r="B8" i="3"/>
  <c r="G4" i="5"/>
  <c r="G5" i="5"/>
  <c r="G6" i="5"/>
  <c r="G7" i="5"/>
  <c r="G8" i="5"/>
  <c r="G9" i="5"/>
  <c r="G10" i="5"/>
  <c r="G11" i="5"/>
  <c r="G12" i="5"/>
  <c r="O6" i="13"/>
  <c r="K17" i="9"/>
  <c r="O5" i="13"/>
  <c r="P5" i="13"/>
  <c r="G13" i="9"/>
  <c r="J13" i="9"/>
  <c r="M13" i="9"/>
  <c r="G12" i="9"/>
  <c r="J12" i="9"/>
  <c r="M12" i="9"/>
  <c r="G11" i="9"/>
  <c r="J11" i="9"/>
  <c r="M11" i="9"/>
  <c r="G10" i="9"/>
  <c r="J10" i="9"/>
  <c r="M10" i="9"/>
  <c r="G9" i="9"/>
  <c r="J9" i="9"/>
  <c r="M9" i="9"/>
  <c r="G8" i="9"/>
  <c r="J8" i="9"/>
  <c r="M8" i="9"/>
  <c r="G7" i="9"/>
  <c r="J7" i="9"/>
  <c r="M7" i="9"/>
  <c r="G6" i="9"/>
  <c r="J6" i="9"/>
  <c r="M6" i="9"/>
  <c r="G5" i="9"/>
  <c r="J5" i="9"/>
  <c r="M5" i="9"/>
  <c r="G4" i="9"/>
  <c r="K17" i="8"/>
  <c r="O4" i="13"/>
  <c r="C9" i="13"/>
  <c r="G13" i="8"/>
  <c r="J13" i="8"/>
  <c r="M13" i="8"/>
  <c r="G12" i="8"/>
  <c r="J12" i="8"/>
  <c r="M12" i="8"/>
  <c r="G11" i="8"/>
  <c r="J11" i="8"/>
  <c r="M11" i="8"/>
  <c r="G10" i="8"/>
  <c r="J10" i="8"/>
  <c r="M10" i="8"/>
  <c r="G9" i="8"/>
  <c r="J9" i="8"/>
  <c r="M9" i="8"/>
  <c r="G8" i="8"/>
  <c r="J8" i="8"/>
  <c r="M8" i="8"/>
  <c r="G7" i="8"/>
  <c r="J7" i="8"/>
  <c r="M7" i="8"/>
  <c r="G6" i="8"/>
  <c r="J6" i="8"/>
  <c r="M6" i="8"/>
  <c r="G5" i="8"/>
  <c r="J5" i="8"/>
  <c r="M5" i="8"/>
  <c r="G4" i="8"/>
  <c r="K17" i="5"/>
  <c r="C8" i="3"/>
  <c r="H4" i="5"/>
  <c r="H5" i="5"/>
  <c r="J5" i="5"/>
  <c r="M5" i="5"/>
  <c r="H6" i="5"/>
  <c r="J6" i="5"/>
  <c r="M6" i="5"/>
  <c r="H7" i="5"/>
  <c r="J7" i="5"/>
  <c r="M7" i="5"/>
  <c r="G13" i="5"/>
  <c r="J13" i="5"/>
  <c r="M13" i="5"/>
  <c r="J12" i="5"/>
  <c r="M12" i="5"/>
  <c r="J11" i="5"/>
  <c r="M11" i="5"/>
  <c r="J10" i="5"/>
  <c r="M10" i="5"/>
  <c r="J9" i="5"/>
  <c r="M9" i="5"/>
  <c r="J8" i="5"/>
  <c r="M8" i="5"/>
  <c r="K17" i="6"/>
  <c r="O7" i="3"/>
  <c r="G13" i="6"/>
  <c r="G12" i="6"/>
  <c r="G11" i="6"/>
  <c r="G10" i="6"/>
  <c r="G9" i="6"/>
  <c r="G8" i="6"/>
  <c r="G7" i="6"/>
  <c r="G6" i="6"/>
  <c r="G5" i="6"/>
  <c r="G4" i="6"/>
  <c r="K17" i="7"/>
  <c r="O6" i="3"/>
  <c r="G13" i="7"/>
  <c r="G12" i="7"/>
  <c r="G11" i="7"/>
  <c r="G10" i="7"/>
  <c r="G9" i="7"/>
  <c r="G8" i="7"/>
  <c r="G7" i="7"/>
  <c r="G6" i="7"/>
  <c r="G5" i="7"/>
  <c r="G4" i="7"/>
  <c r="K17" i="2"/>
  <c r="C5" i="3"/>
  <c r="H4" i="2"/>
  <c r="H5" i="2"/>
  <c r="J5" i="2"/>
  <c r="H6" i="2"/>
  <c r="J6" i="2"/>
  <c r="M6" i="2"/>
  <c r="H7" i="2"/>
  <c r="J7" i="2"/>
  <c r="M7" i="2"/>
  <c r="H8" i="2"/>
  <c r="J8" i="2"/>
  <c r="M8" i="2"/>
  <c r="G13" i="2"/>
  <c r="G12" i="2"/>
  <c r="G11" i="2"/>
  <c r="G10" i="2"/>
  <c r="G9" i="2"/>
  <c r="G8" i="2"/>
  <c r="G7" i="2"/>
  <c r="G6" i="2"/>
  <c r="G5" i="2"/>
  <c r="G4" i="2"/>
  <c r="C4" i="3"/>
  <c r="H4" i="1"/>
  <c r="H5" i="1"/>
  <c r="H6" i="1"/>
  <c r="H7" i="1"/>
  <c r="J7" i="1"/>
  <c r="M7" i="1"/>
  <c r="H8" i="1"/>
  <c r="H9" i="1"/>
  <c r="J9" i="1"/>
  <c r="M9" i="1"/>
  <c r="H10" i="1"/>
  <c r="J10" i="1"/>
  <c r="M10" i="1"/>
  <c r="H11" i="1"/>
  <c r="J11" i="1"/>
  <c r="M11" i="1"/>
  <c r="H12" i="1"/>
  <c r="J12" i="1"/>
  <c r="M12" i="1"/>
  <c r="H13" i="1"/>
  <c r="J13" i="1"/>
  <c r="M13" i="1"/>
  <c r="O15" i="1"/>
  <c r="J16" i="1"/>
  <c r="F7" i="3"/>
  <c r="J13" i="6"/>
  <c r="M13" i="6"/>
  <c r="J12" i="6"/>
  <c r="M12" i="6"/>
  <c r="J11" i="6"/>
  <c r="M11" i="6"/>
  <c r="H11" i="6"/>
  <c r="J10" i="6"/>
  <c r="M10" i="6"/>
  <c r="H10" i="6"/>
  <c r="J9" i="6"/>
  <c r="M9" i="6"/>
  <c r="H9" i="6"/>
  <c r="J8" i="6"/>
  <c r="M8" i="6"/>
  <c r="H8" i="6"/>
  <c r="J7" i="6"/>
  <c r="M7" i="6"/>
  <c r="H7" i="6"/>
  <c r="J6" i="6"/>
  <c r="M6" i="6"/>
  <c r="H6" i="6"/>
  <c r="J5" i="6"/>
  <c r="M5" i="6"/>
  <c r="H5" i="6"/>
  <c r="H4" i="6"/>
  <c r="F6" i="3"/>
  <c r="J13" i="7"/>
  <c r="M13" i="7"/>
  <c r="J12" i="7"/>
  <c r="M12" i="7"/>
  <c r="H12" i="7"/>
  <c r="J11" i="7"/>
  <c r="M11" i="7"/>
  <c r="H11" i="7"/>
  <c r="J10" i="7"/>
  <c r="M10" i="7"/>
  <c r="H10" i="7"/>
  <c r="J9" i="7"/>
  <c r="M9" i="7"/>
  <c r="H9" i="7"/>
  <c r="J8" i="7"/>
  <c r="M8" i="7"/>
  <c r="H8" i="7"/>
  <c r="J7" i="7"/>
  <c r="M7" i="7"/>
  <c r="H7" i="7"/>
  <c r="J6" i="7"/>
  <c r="M6" i="7"/>
  <c r="H6" i="7"/>
  <c r="J5" i="7"/>
  <c r="M5" i="7"/>
  <c r="H5" i="7"/>
  <c r="H4" i="7"/>
  <c r="F5" i="3"/>
  <c r="H13" i="2"/>
  <c r="J13" i="2"/>
  <c r="M13" i="2"/>
  <c r="H12" i="2"/>
  <c r="J12" i="2"/>
  <c r="M12" i="2"/>
  <c r="H11" i="2"/>
  <c r="J11" i="2"/>
  <c r="M11" i="2"/>
  <c r="H10" i="2"/>
  <c r="J10" i="2"/>
  <c r="M10" i="2"/>
  <c r="H9" i="2"/>
  <c r="J9" i="2"/>
  <c r="M9" i="2"/>
  <c r="F4" i="3"/>
  <c r="B9" i="3"/>
  <c r="B4" i="14"/>
  <c r="G6" i="1"/>
  <c r="J6" i="1"/>
  <c r="M6" i="1"/>
  <c r="G5" i="1"/>
  <c r="J5" i="1"/>
  <c r="M5" i="1"/>
  <c r="G4" i="1"/>
  <c r="J4" i="2"/>
  <c r="K14" i="2"/>
  <c r="L5" i="3"/>
  <c r="M5" i="3"/>
  <c r="J4" i="9"/>
  <c r="K14" i="9"/>
  <c r="L5" i="13"/>
  <c r="K14" i="12"/>
  <c r="L8" i="13"/>
  <c r="J4" i="1"/>
  <c r="K14" i="1"/>
  <c r="L4" i="3"/>
  <c r="J4" i="8"/>
  <c r="K14" i="8"/>
  <c r="L4" i="13"/>
  <c r="J4" i="11"/>
  <c r="K14" i="11"/>
  <c r="L7" i="13"/>
  <c r="M7" i="13"/>
  <c r="G5" i="3"/>
  <c r="G6" i="3"/>
  <c r="J4" i="6"/>
  <c r="J14" i="6"/>
  <c r="K14" i="6"/>
  <c r="L7" i="3"/>
  <c r="C9" i="3"/>
  <c r="H4" i="3"/>
  <c r="O4" i="3"/>
  <c r="P7" i="3"/>
  <c r="J4" i="5"/>
  <c r="M4" i="5"/>
  <c r="K14" i="5"/>
  <c r="L8" i="3"/>
  <c r="M8" i="3"/>
  <c r="O8" i="3"/>
  <c r="C5" i="14"/>
  <c r="H4" i="13"/>
  <c r="H6" i="13"/>
  <c r="G5" i="14"/>
  <c r="H8" i="13"/>
  <c r="F7" i="13"/>
  <c r="P7" i="13"/>
  <c r="G7" i="13"/>
  <c r="B6" i="14"/>
  <c r="G4" i="14"/>
  <c r="J4" i="7"/>
  <c r="K14" i="7"/>
  <c r="L6" i="3"/>
  <c r="M6" i="3"/>
  <c r="G4" i="3"/>
  <c r="G7" i="3"/>
  <c r="K17" i="1"/>
  <c r="P15" i="1"/>
  <c r="H5" i="3"/>
  <c r="O5" i="3"/>
  <c r="P5" i="3"/>
  <c r="P6" i="3"/>
  <c r="P4" i="13"/>
  <c r="O9" i="13"/>
  <c r="H5" i="13"/>
  <c r="F8" i="3"/>
  <c r="D9" i="3"/>
  <c r="G8" i="3"/>
  <c r="G4" i="13"/>
  <c r="G5" i="13"/>
  <c r="J4" i="10"/>
  <c r="K14" i="10"/>
  <c r="L6" i="13"/>
  <c r="F6" i="13"/>
  <c r="F9" i="13"/>
  <c r="G6" i="13"/>
  <c r="P15" i="10"/>
  <c r="K17" i="10"/>
  <c r="H7" i="13"/>
  <c r="G8" i="13"/>
  <c r="P15" i="12"/>
  <c r="K17" i="12"/>
  <c r="D4" i="14"/>
  <c r="J11" i="3"/>
  <c r="M4" i="10"/>
  <c r="D9" i="13"/>
  <c r="P6" i="13"/>
  <c r="O5" i="14"/>
  <c r="O10" i="13"/>
  <c r="P9" i="13"/>
  <c r="H8" i="3"/>
  <c r="P4" i="3"/>
  <c r="O9" i="3"/>
  <c r="M4" i="6"/>
  <c r="F9" i="3"/>
  <c r="M4" i="11"/>
  <c r="J14" i="11"/>
  <c r="M4" i="8"/>
  <c r="M4" i="1"/>
  <c r="P8" i="3"/>
  <c r="C4" i="14"/>
  <c r="J5" i="3"/>
  <c r="J6" i="3"/>
  <c r="J8" i="3"/>
  <c r="H7" i="3"/>
  <c r="J7" i="3"/>
  <c r="H6" i="3"/>
  <c r="M4" i="9"/>
  <c r="M4" i="2"/>
  <c r="K9" i="3"/>
  <c r="J4" i="3"/>
  <c r="P10" i="13"/>
  <c r="F4" i="14"/>
  <c r="H4" i="14"/>
  <c r="C6" i="14"/>
  <c r="P9" i="3"/>
  <c r="O4" i="14"/>
  <c r="O10" i="3"/>
  <c r="D5" i="14"/>
  <c r="J11" i="13"/>
  <c r="J6" i="13"/>
  <c r="J8" i="13"/>
  <c r="J5" i="13"/>
  <c r="J7" i="13"/>
  <c r="K9" i="13"/>
  <c r="J4" i="13"/>
  <c r="F5" i="14"/>
  <c r="P5" i="14"/>
  <c r="P10" i="3"/>
  <c r="P4" i="14"/>
  <c r="O6" i="14"/>
  <c r="H5" i="14"/>
  <c r="F6" i="14"/>
  <c r="D6" i="14"/>
  <c r="J8" i="14"/>
  <c r="K6" i="14"/>
  <c r="J4" i="14"/>
  <c r="J5" i="14"/>
  <c r="J6" i="14"/>
  <c r="P6" i="14"/>
  <c r="O7" i="14"/>
  <c r="P7" i="14"/>
  <c r="M8" i="13"/>
  <c r="M6" i="13"/>
  <c r="J9" i="13"/>
  <c r="M5" i="13"/>
  <c r="M9" i="13"/>
  <c r="M4" i="13"/>
  <c r="M7" i="3"/>
  <c r="J9" i="3"/>
  <c r="M4" i="12"/>
  <c r="M14" i="12"/>
  <c r="L18" i="12"/>
  <c r="M19" i="12"/>
  <c r="J14" i="12"/>
  <c r="M14" i="11"/>
  <c r="L18" i="11"/>
  <c r="M19" i="11"/>
  <c r="M5" i="10"/>
  <c r="M14" i="10"/>
  <c r="L18" i="10"/>
  <c r="M19" i="10"/>
  <c r="J14" i="10"/>
  <c r="J14" i="9"/>
  <c r="M14" i="9"/>
  <c r="L18" i="9"/>
  <c r="M19" i="9"/>
  <c r="M14" i="8"/>
  <c r="L18" i="8"/>
  <c r="M19" i="8"/>
  <c r="J14" i="8"/>
  <c r="L9" i="13"/>
  <c r="M14" i="5"/>
  <c r="L18" i="5"/>
  <c r="M19" i="5"/>
  <c r="J14" i="5"/>
  <c r="M14" i="6"/>
  <c r="L18" i="6"/>
  <c r="M19" i="6"/>
  <c r="J14" i="7"/>
  <c r="M4" i="7"/>
  <c r="M14" i="7"/>
  <c r="L18" i="7"/>
  <c r="M19" i="7"/>
  <c r="J14" i="2"/>
  <c r="M5" i="2"/>
  <c r="M14" i="2"/>
  <c r="L18" i="2"/>
  <c r="M19" i="2"/>
  <c r="M8" i="1"/>
  <c r="M14" i="1"/>
  <c r="L18" i="1"/>
  <c r="M19" i="1"/>
  <c r="J14" i="1"/>
  <c r="L9" i="3"/>
  <c r="M4" i="3"/>
  <c r="M9" i="3"/>
  <c r="K12" i="13"/>
  <c r="L5" i="14"/>
  <c r="M5" i="14" s="1"/>
  <c r="K12" i="3"/>
  <c r="L4" i="14"/>
  <c r="M4" i="14" s="1"/>
  <c r="M6" i="14" s="1"/>
  <c r="L13" i="13"/>
  <c r="M14" i="13"/>
  <c r="L13" i="3"/>
  <c r="M14" i="3"/>
  <c r="L6" i="14" l="1"/>
  <c r="K9" i="14" s="1"/>
  <c r="L10" i="14" l="1"/>
  <c r="M11" i="14" s="1"/>
</calcChain>
</file>

<file path=xl/sharedStrings.xml><?xml version="1.0" encoding="utf-8"?>
<sst xmlns="http://schemas.openxmlformats.org/spreadsheetml/2006/main" count="385" uniqueCount="55">
  <si>
    <t>Budget</t>
  </si>
  <si>
    <t>Actual</t>
  </si>
  <si>
    <t>Total</t>
  </si>
  <si>
    <t>Budget Profit Rate</t>
  </si>
  <si>
    <t>Budget Profit</t>
  </si>
  <si>
    <t>Budget Mix</t>
  </si>
  <si>
    <t>Actual Mix</t>
  </si>
  <si>
    <t>Volume</t>
  </si>
  <si>
    <t>Mix</t>
  </si>
  <si>
    <t>Actual Profit</t>
  </si>
  <si>
    <t>Variance</t>
  </si>
  <si>
    <t>Total Volume Variance</t>
  </si>
  <si>
    <t>Total Mix Variance</t>
  </si>
  <si>
    <t>Profit Rate</t>
  </si>
  <si>
    <t>Total Profit Variance</t>
  </si>
  <si>
    <t>Input</t>
  </si>
  <si>
    <t>Intermediate Calculations</t>
  </si>
  <si>
    <t>Variances</t>
  </si>
  <si>
    <t>Product 0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</si>
  <si>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</si>
  <si>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</si>
  <si>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</si>
  <si>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</si>
  <si>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</si>
  <si>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</si>
  <si>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</si>
  <si>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</si>
  <si>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</si>
  <si>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 xml:space="preserve">  Group 0</t>
  </si>
  <si>
    <t xml:space="preserve">  Group 1</t>
  </si>
  <si>
    <t xml:space="preserve">  Group 2</t>
  </si>
  <si>
    <t xml:space="preserve">  Group 3</t>
  </si>
  <si>
    <t xml:space="preserve">  Group 4</t>
  </si>
  <si>
    <t xml:space="preserve">  Division 0</t>
  </si>
  <si>
    <t>Group 0</t>
  </si>
  <si>
    <t>Group 1</t>
  </si>
  <si>
    <t>Group 2</t>
  </si>
  <si>
    <t>Group 3</t>
  </si>
  <si>
    <t>Group 4</t>
  </si>
  <si>
    <t>Rollup</t>
  </si>
  <si>
    <t xml:space="preserve">  Group 5</t>
  </si>
  <si>
    <t xml:space="preserve">  Group 6</t>
  </si>
  <si>
    <t xml:space="preserve">  Group 7</t>
  </si>
  <si>
    <t xml:space="preserve">  Group 8</t>
  </si>
  <si>
    <t xml:space="preserve">  Group 9</t>
  </si>
  <si>
    <t xml:space="preserve">  Division 1</t>
  </si>
  <si>
    <t>Group 5</t>
  </si>
  <si>
    <t>Group 6</t>
  </si>
  <si>
    <t>Group 7</t>
  </si>
  <si>
    <t>Group 8</t>
  </si>
  <si>
    <t>Group 9</t>
  </si>
  <si>
    <t>Division 0</t>
  </si>
  <si>
    <t>Division 1</t>
  </si>
  <si>
    <t xml:space="preserve">  Company</t>
  </si>
  <si>
    <t>Total Rollup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</si>
</sst>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"/>
    <numFmt numFmtId="165" formatCode="0.0000"/>
    <numFmt numFmtId="166" formatCode="0.000000000"/>
    <numFmt numFmtId="167" formatCode="0.000000"/>
  </numFmts>
  <fonts count="3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Continuous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" fontId="1" fillId="0" borderId="0" xfId="0" applyNumberFormat="1" applyFont="1" applyAlignment="1"/>
    <xf numFmtId="1" fontId="1" fillId="0" borderId="0" xfId="0" applyNumberFormat="1" applyFont="1" applyAlignment="1">
      <alignment horizontal="center"/>
    </xf>
    <xf numFmtId="1" fontId="0" fillId="0" borderId="0" xfId="0" quotePrefix="1" applyNumberFormat="1"/>
    <xf numFmtId="1" fontId="0" fillId="0" borderId="0" xfId="0" applyNumberFormat="1"/>
    <xf numFmtId="0" fontId="2" fillId="0" borderId="0" xfId="0" applyFont="1"/>
    <xf numFmtId="166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tabSelected="1" workbookViewId="0">
      <selection activeCell="K14" sqref="K14"/>
    </sheetView>
  </sheetViews>
  <sheetFormatPr defaultRowHeight="12.75" x14ac:dyDescent="0.2"/>
  <cols>
    <col min="1" max="1" width="20" bestFit="1" customWidth="1"/>
    <col min="2" max="2" width="6.85546875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1" width="10.140625" bestFit="1" customWidth="1"/>
    <col min="12" max="12" width="6.140625" bestFit="1" customWidth="1"/>
    <col min="13" max="13" width="5.5703125" bestFit="1" customWidth="1"/>
    <col min="15" max="16" width="11.5703125" bestFit="1" customWidth="1"/>
  </cols>
  <sheetData>
    <row r="2" spans="1:16" s="2" customFormat="1" x14ac:dyDescent="0.2">
      <c r="B2" s="3" t="s">
        <v>15</v>
      </c>
      <c r="C2" s="3"/>
      <c r="D2" s="3"/>
      <c r="F2" s="3" t="s">
        <v>16</v>
      </c>
      <c r="G2" s="3"/>
      <c r="H2" s="3"/>
      <c r="J2" s="3" t="s">
        <v>17</v>
      </c>
      <c r="K2" s="3"/>
      <c r="L2" s="3"/>
      <c r="M2" s="3"/>
    </row>
    <row r="3" spans="1:16" s="1" customFormat="1" x14ac:dyDescent="0.2">
      <c r="B3" s="1" t="s">
        <v>0</v>
      </c>
      <c r="C3" s="1" t="s">
        <v>1</v>
      </c>
      <c r="D3" s="1" t="s">
        <v>3</v>
      </c>
      <c r="F3" s="1" t="s">
        <v>4</v>
      </c>
      <c r="G3" s="1" t="s">
        <v>5</v>
      </c>
      <c r="H3" s="1" t="s">
        <v>6</v>
      </c>
      <c r="J3" s="1" t="s">
        <v>7</v>
      </c>
      <c r="K3" s="1" t="s">
        <v>8</v>
      </c>
      <c r="L3" s="1" t="s">
        <v>39</v>
      </c>
      <c r="M3" s="1" t="s">
        <v>2</v>
      </c>
      <c r="O3" s="1" t="s">
        <v>9</v>
      </c>
      <c r="P3" s="1" t="s">
        <v>10</v>
      </c>
    </row>
    <row r="4" spans="1:16" x14ac:dyDescent="0.2">
      <c r="A4" t="s">
        <v>18</v>
      </c>
      <c r="B4">
        <v>1000</v>
      </c>
      <c r="C4">
        <v>2500</v>
      </c>
      <c r="D4" s="4">
        <v>0.5</v>
      </c>
      <c r="F4">
        <f>B4*D4</f>
        <v>500</v>
      </c>
      <c r="G4" s="5">
        <f>B4/B14</f>
        <v>1.5873015873015872E-2</v>
      </c>
      <c r="H4" s="5">
        <f>C4/C14</f>
        <v>4.9504950495049507E-2</v>
      </c>
      <c r="J4" s="6">
        <f t="shared" ref="J4:J13" si="0">D4*(C4-B4)-K4</f>
        <v>905.01385739480986</v>
      </c>
      <c r="K4" s="6">
        <f>$C$14*(D4-D14)*(H4-G4)</f>
        <v>-155.01385739480983</v>
      </c>
      <c r="L4">
        <v>0</v>
      </c>
      <c r="M4">
        <f>SUM(J4:L4)</f>
        <v>750</v>
      </c>
      <c r="O4">
        <f>C4*D4</f>
        <v>1250</v>
      </c>
      <c r="P4">
        <f t="shared" ref="P4:P14" si="1">O4-F4</f>
        <v>750</v>
      </c>
    </row>
    <row r="5" spans="1:16" x14ac:dyDescent="0.2">
      <c r="A5" t="s">
        <v>19</v>
      </c>
      <c r="B5">
        <v>3000</v>
      </c>
      <c r="C5">
        <v>6000</v>
      </c>
      <c r="D5" s="4">
        <v>0.75</v>
      </c>
      <c r="F5">
        <f t="shared" ref="F5:F13" si="2">B5*D5</f>
        <v>2250</v>
      </c>
      <c r="G5" s="5">
        <f>B5/B14</f>
        <v>4.7619047619047616E-2</v>
      </c>
      <c r="H5" s="5">
        <f>C5/C14</f>
        <v>0.11881188118811881</v>
      </c>
      <c r="J5" s="6">
        <f t="shared" si="0"/>
        <v>1679.3272864701437</v>
      </c>
      <c r="K5" s="6">
        <f>$C$14*(D5-D14)*(H5-G5)</f>
        <v>570.67271352985631</v>
      </c>
      <c r="L5">
        <v>0</v>
      </c>
      <c r="M5">
        <f t="shared" ref="M5:M13" si="3">SUM(J5:L5)</f>
        <v>2250</v>
      </c>
      <c r="O5">
        <f t="shared" ref="O5:O13" si="4">C5*D5</f>
        <v>4500</v>
      </c>
      <c r="P5">
        <f t="shared" si="1"/>
        <v>2250</v>
      </c>
    </row>
    <row r="6" spans="1:16" x14ac:dyDescent="0.2">
      <c r="A6" t="s">
        <v>20</v>
      </c>
      <c r="B6">
        <v>8000</v>
      </c>
      <c r="C6">
        <v>3000</v>
      </c>
      <c r="D6" s="4">
        <v>0.2</v>
      </c>
      <c r="F6">
        <f t="shared" si="2"/>
        <v>1600</v>
      </c>
      <c r="G6" s="5">
        <f>B6/B14</f>
        <v>0.12698412698412698</v>
      </c>
      <c r="H6" s="5">
        <f>C6/C14</f>
        <v>5.9405940594059403E-2</v>
      </c>
      <c r="J6" s="6">
        <f t="shared" si="0"/>
        <v>-2335.2859662383471</v>
      </c>
      <c r="K6" s="6">
        <f>$C$14*(D6-D14)*(H6-G6)</f>
        <v>1335.2859662383469</v>
      </c>
      <c r="L6">
        <v>0</v>
      </c>
      <c r="M6">
        <f t="shared" si="3"/>
        <v>-1000.0000000000002</v>
      </c>
      <c r="O6">
        <f t="shared" si="4"/>
        <v>600</v>
      </c>
      <c r="P6">
        <f t="shared" si="1"/>
        <v>-1000</v>
      </c>
    </row>
    <row r="7" spans="1:16" x14ac:dyDescent="0.2">
      <c r="A7" t="s">
        <v>21</v>
      </c>
      <c r="B7">
        <v>4000</v>
      </c>
      <c r="C7">
        <v>2000</v>
      </c>
      <c r="D7" s="4">
        <v>0.3</v>
      </c>
      <c r="F7">
        <f t="shared" si="2"/>
        <v>1200</v>
      </c>
      <c r="G7" s="5">
        <f>B7/B14</f>
        <v>6.3492063492063489E-2</v>
      </c>
      <c r="H7" s="5">
        <f>C7/C14</f>
        <v>3.9603960396039604E-2</v>
      </c>
      <c r="J7" s="6">
        <f t="shared" si="0"/>
        <v>-951.37314184933234</v>
      </c>
      <c r="K7" s="6">
        <f>$C$14*(D7-D14)*(H7-G7)</f>
        <v>351.37314184933228</v>
      </c>
      <c r="L7">
        <v>0</v>
      </c>
      <c r="M7">
        <f t="shared" si="3"/>
        <v>-600</v>
      </c>
      <c r="O7">
        <f t="shared" si="4"/>
        <v>600</v>
      </c>
      <c r="P7">
        <f t="shared" si="1"/>
        <v>-600</v>
      </c>
    </row>
    <row r="8" spans="1:16" x14ac:dyDescent="0.2">
      <c r="A8" t="s">
        <v>22</v>
      </c>
      <c r="B8">
        <v>3000</v>
      </c>
      <c r="C8">
        <v>1000</v>
      </c>
      <c r="D8" s="4">
        <v>0.4</v>
      </c>
      <c r="F8">
        <f t="shared" si="2"/>
        <v>1200</v>
      </c>
      <c r="G8" s="5">
        <f>B8/B14</f>
        <v>4.7619047619047616E-2</v>
      </c>
      <c r="H8" s="5">
        <f>C8/C14</f>
        <v>1.9801980198019802E-2</v>
      </c>
      <c r="J8" s="6">
        <f t="shared" si="0"/>
        <v>-1068.6885865457293</v>
      </c>
      <c r="K8" s="6">
        <f>$C$14*(D8-D14)*(H8-G8)</f>
        <v>268.68858654572938</v>
      </c>
      <c r="L8">
        <v>0</v>
      </c>
      <c r="M8">
        <f t="shared" si="3"/>
        <v>-800</v>
      </c>
      <c r="O8">
        <f t="shared" si="4"/>
        <v>400</v>
      </c>
      <c r="P8">
        <f t="shared" si="1"/>
        <v>-800</v>
      </c>
    </row>
    <row r="9" spans="1:16" x14ac:dyDescent="0.2">
      <c r="A9" t="s">
        <v>23</v>
      </c>
      <c r="B9">
        <v>12000</v>
      </c>
      <c r="C9">
        <v>9000</v>
      </c>
      <c r="D9" s="4">
        <v>0.75</v>
      </c>
      <c r="F9">
        <f t="shared" si="2"/>
        <v>9000</v>
      </c>
      <c r="G9" s="5">
        <f>B9/B14</f>
        <v>0.19047619047619047</v>
      </c>
      <c r="H9" s="5">
        <f>C9/C14</f>
        <v>0.17821782178217821</v>
      </c>
      <c r="J9" s="6">
        <f t="shared" si="0"/>
        <v>-2151.7384731670445</v>
      </c>
      <c r="K9" s="6">
        <f>$C$14*(D9-D14)*(H9-G9)</f>
        <v>-98.261526832955369</v>
      </c>
      <c r="L9">
        <v>0</v>
      </c>
      <c r="M9">
        <f t="shared" si="3"/>
        <v>-2250</v>
      </c>
      <c r="O9">
        <f t="shared" si="4"/>
        <v>6750</v>
      </c>
      <c r="P9">
        <f t="shared" si="1"/>
        <v>-2250</v>
      </c>
    </row>
    <row r="10" spans="1:16" x14ac:dyDescent="0.2">
      <c r="A10" t="s">
        <v>24</v>
      </c>
      <c r="B10">
        <v>6000</v>
      </c>
      <c r="C10">
        <v>5000</v>
      </c>
      <c r="D10" s="4">
        <v>0.6</v>
      </c>
      <c r="F10">
        <f t="shared" si="2"/>
        <v>3600</v>
      </c>
      <c r="G10" s="5">
        <f>B10/B14</f>
        <v>9.5238095238095233E-2</v>
      </c>
      <c r="H10" s="5">
        <f>C10/C14</f>
        <v>9.9009900990099015E-2</v>
      </c>
      <c r="J10" s="6">
        <f t="shared" si="0"/>
        <v>-601.66288737717309</v>
      </c>
      <c r="K10" s="6">
        <f>$C$14*(D10-D14)*(H10-G10)</f>
        <v>1.6628873771730899</v>
      </c>
      <c r="L10">
        <v>0</v>
      </c>
      <c r="M10">
        <f t="shared" si="3"/>
        <v>-600</v>
      </c>
      <c r="O10">
        <f t="shared" si="4"/>
        <v>3000</v>
      </c>
      <c r="P10">
        <f t="shared" si="1"/>
        <v>-600</v>
      </c>
    </row>
    <row r="11" spans="1:16" x14ac:dyDescent="0.2">
      <c r="A11" t="s">
        <v>25</v>
      </c>
      <c r="B11">
        <v>7000</v>
      </c>
      <c r="C11">
        <v>3000</v>
      </c>
      <c r="D11" s="4">
        <v>0.9</v>
      </c>
      <c r="F11">
        <f t="shared" si="2"/>
        <v>6300</v>
      </c>
      <c r="G11" s="5">
        <f>B11/B14</f>
        <v>0.1111111111111111</v>
      </c>
      <c r="H11" s="5">
        <f>C11/C14</f>
        <v>5.9405940594059403E-2</v>
      </c>
      <c r="J11" s="6">
        <f t="shared" si="0"/>
        <v>-2793.8712522045857</v>
      </c>
      <c r="K11" s="6">
        <f>$C$14*(D11-D14)*(H11-G11)</f>
        <v>-806.12874779541437</v>
      </c>
      <c r="L11">
        <v>0</v>
      </c>
      <c r="M11">
        <f t="shared" si="3"/>
        <v>-3600</v>
      </c>
      <c r="O11">
        <f t="shared" si="4"/>
        <v>2700</v>
      </c>
      <c r="P11">
        <f t="shared" si="1"/>
        <v>-3600</v>
      </c>
    </row>
    <row r="12" spans="1:16" x14ac:dyDescent="0.2">
      <c r="A12" t="s">
        <v>26</v>
      </c>
      <c r="B12">
        <v>10000</v>
      </c>
      <c r="C12">
        <v>12000</v>
      </c>
      <c r="D12" s="4">
        <v>0.8</v>
      </c>
      <c r="F12">
        <f t="shared" si="2"/>
        <v>8000</v>
      </c>
      <c r="G12" s="5">
        <f>B12/B14</f>
        <v>0.15873015873015872</v>
      </c>
      <c r="H12" s="5">
        <f>C12/C14</f>
        <v>0.23762376237623761</v>
      </c>
      <c r="J12" s="6">
        <f t="shared" si="0"/>
        <v>768.3925422020659</v>
      </c>
      <c r="K12" s="6">
        <f>$C$14*(D12-D14)*(H12-G12)</f>
        <v>831.6074577979341</v>
      </c>
      <c r="L12">
        <v>0</v>
      </c>
      <c r="M12">
        <f t="shared" si="3"/>
        <v>1600</v>
      </c>
      <c r="O12">
        <f t="shared" si="4"/>
        <v>9600</v>
      </c>
      <c r="P12">
        <f t="shared" si="1"/>
        <v>1600</v>
      </c>
    </row>
    <row r="13" spans="1:16" x14ac:dyDescent="0.2">
      <c r="A13" t="s">
        <v>27</v>
      </c>
      <c r="B13">
        <v>9000</v>
      </c>
      <c r="C13">
        <v>7000</v>
      </c>
      <c r="D13" s="4">
        <v>0.4</v>
      </c>
      <c r="F13">
        <f t="shared" si="2"/>
        <v>3600</v>
      </c>
      <c r="G13" s="5">
        <f>B13/B14</f>
        <v>0.14285714285714285</v>
      </c>
      <c r="H13" s="5">
        <f>C13/C14</f>
        <v>0.13861386138613863</v>
      </c>
      <c r="J13" s="6">
        <f t="shared" si="0"/>
        <v>-840.9863945578229</v>
      </c>
      <c r="K13" s="6">
        <f>$C$14*(D13-D14)*(H13-G13)</f>
        <v>40.986394557822933</v>
      </c>
      <c r="L13">
        <v>0</v>
      </c>
      <c r="M13">
        <f t="shared" si="3"/>
        <v>-800</v>
      </c>
      <c r="O13">
        <f t="shared" si="4"/>
        <v>2800</v>
      </c>
      <c r="P13">
        <f t="shared" si="1"/>
        <v>-800</v>
      </c>
    </row>
    <row r="14" spans="1:16" x14ac:dyDescent="0.2">
      <c r="A14" t="s">
        <v>28</v>
      </c>
      <c r="B14" s="13">
        <f>SUM(B4:B13)</f>
        <v>63000</v>
      </c>
      <c r="C14" s="13">
        <f>SUM(C4:C13)</f>
        <v>50500</v>
      </c>
      <c r="D14" s="14">
        <f>SUM(F4:F13)/SUM(B4:B13)</f>
        <v>0.59126984126984128</v>
      </c>
      <c r="F14">
        <f>SUM(F4:F13)</f>
        <v>37250</v>
      </c>
      <c r="J14" s="6">
        <f>SUM(J4:J13)</f>
        <v>-7390.873015873015</v>
      </c>
      <c r="K14" s="15">
        <f>SUM(K4:K13)</f>
        <v>2340.8730158730154</v>
      </c>
      <c r="L14" s="13">
        <f>SUM(L4:L13)</f>
        <v>0</v>
      </c>
      <c r="M14">
        <f>SUM(M4:M13)</f>
        <v>-5050</v>
      </c>
      <c r="O14">
        <f>SUM(O4:O13)</f>
        <v>32200</v>
      </c>
      <c r="P14">
        <f t="shared" si="1"/>
        <v>-5050</v>
      </c>
    </row>
    <row r="15" spans="1:16" x14ac:dyDescent="0.2">
      <c r="A15" t="s">
        <v>13</v>
      </c>
      <c r="F15" s="7"/>
      <c r="O15" s="7">
        <f>O14/C14</f>
        <v>0.63762376237623763</v>
      </c>
      <c r="P15" s="7">
        <f>O15-D14</f>
        <v>4.6353921106396356E-2</v>
      </c>
    </row>
    <row r="16" spans="1:16" x14ac:dyDescent="0.2">
      <c r="A16" t="s">
        <v>11</v>
      </c>
      <c r="J16" s="6">
        <f>D14*(C14-B14)</f>
        <v>-7390.8730158730159</v>
      </c>
    </row>
    <row r="17" spans="1:13" x14ac:dyDescent="0.2">
      <c r="A17" t="s">
        <v>12</v>
      </c>
      <c r="K17" s="6">
        <f>C14*(O15-D14)-L14</f>
        <v>2340.8730158730159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-5050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4" sqref="K14"/>
    </sheetView>
  </sheetViews>
  <sheetFormatPr defaultRowHeight="12.75" x14ac:dyDescent="0.2"/>
  <cols>
    <col min="1" max="1" width="20" bestFit="1" customWidth="1"/>
    <col min="2" max="2" width="6.85546875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1" width="10.140625" bestFit="1" customWidth="1"/>
    <col min="12" max="12" width="6.140625" bestFit="1" customWidth="1"/>
    <col min="13" max="13" width="6.5703125" bestFit="1" customWidth="1"/>
    <col min="15" max="16" width="11.5703125" bestFit="1" customWidth="1"/>
  </cols>
  <sheetData>
    <row r="2" spans="1:16" x14ac:dyDescent="0.2">
      <c r="A2" s="2"/>
      <c r="B2" s="3" t="s">
        <v>15</v>
      </c>
      <c r="C2" s="3"/>
      <c r="D2" s="3"/>
      <c r="E2" s="2"/>
      <c r="F2" s="3" t="s">
        <v>16</v>
      </c>
      <c r="G2" s="3"/>
      <c r="H2" s="3"/>
      <c r="I2" s="2"/>
      <c r="J2" s="3" t="s">
        <v>17</v>
      </c>
      <c r="K2" s="3"/>
      <c r="L2" s="3"/>
      <c r="M2" s="3"/>
      <c r="N2" s="2"/>
      <c r="O2" s="2"/>
      <c r="P2" s="2"/>
    </row>
    <row r="3" spans="1:16" x14ac:dyDescent="0.2">
      <c r="A3" s="1"/>
      <c r="B3" s="1" t="s">
        <v>0</v>
      </c>
      <c r="C3" s="1" t="s">
        <v>1</v>
      </c>
      <c r="D3" s="1" t="s">
        <v>3</v>
      </c>
      <c r="E3" s="1"/>
      <c r="F3" s="1" t="s">
        <v>4</v>
      </c>
      <c r="G3" s="1" t="s">
        <v>5</v>
      </c>
      <c r="H3" s="1" t="s">
        <v>6</v>
      </c>
      <c r="I3" s="1"/>
      <c r="J3" s="1" t="s">
        <v>7</v>
      </c>
      <c r="K3" s="1" t="s">
        <v>8</v>
      </c>
      <c r="L3" s="1" t="s">
        <v>39</v>
      </c>
      <c r="M3" s="1" t="s">
        <v>2</v>
      </c>
      <c r="N3" s="1"/>
      <c r="O3" s="1" t="s">
        <v>9</v>
      </c>
      <c r="P3" s="1" t="s">
        <v>10</v>
      </c>
    </row>
    <row r="4" spans="1:16" x14ac:dyDescent="0.2">
      <c r="A4" t="s">
        <v>18</v>
      </c>
      <c r="B4">
        <v>12000</v>
      </c>
      <c r="C4">
        <v>10000</v>
      </c>
      <c r="D4" s="4">
        <v>0.5</v>
      </c>
      <c r="F4">
        <f>B4*D4</f>
        <v>6000</v>
      </c>
      <c r="G4" s="5">
        <f>B4/B14</f>
        <v>0.14457831325301204</v>
      </c>
      <c r="H4" s="5">
        <f>C4/C14</f>
        <v>0.11494252873563218</v>
      </c>
      <c r="J4" s="6">
        <f t="shared" ref="J4:J13" si="0">D4*(C4-B4)-K4</f>
        <v>-1194.1500943533169</v>
      </c>
      <c r="K4" s="6">
        <f>$C$14*(D4-D14)*(H4-G4)</f>
        <v>194.15009435331697</v>
      </c>
      <c r="L4">
        <v>0</v>
      </c>
      <c r="M4">
        <f>SUM(J4:L4)</f>
        <v>-1000</v>
      </c>
      <c r="O4">
        <f>C4*D4</f>
        <v>5000</v>
      </c>
      <c r="P4">
        <f t="shared" ref="P4:P14" si="1">O4-F4</f>
        <v>-1000</v>
      </c>
    </row>
    <row r="5" spans="1:16" x14ac:dyDescent="0.2">
      <c r="A5" t="s">
        <v>19</v>
      </c>
      <c r="B5">
        <v>1000</v>
      </c>
      <c r="C5">
        <v>6000</v>
      </c>
      <c r="D5" s="4">
        <v>0.75</v>
      </c>
      <c r="F5">
        <f t="shared" ref="F5:F13" si="2">B5*D5</f>
        <v>750</v>
      </c>
      <c r="G5" s="5">
        <f>B5/B14</f>
        <v>1.2048192771084338E-2</v>
      </c>
      <c r="H5" s="5">
        <f>C5/C14</f>
        <v>6.8965517241379309E-2</v>
      </c>
      <c r="J5" s="6">
        <f t="shared" si="0"/>
        <v>2884.9252431412397</v>
      </c>
      <c r="K5" s="6">
        <f>$C$14*(D5-D14)*(H5-G5)</f>
        <v>865.07475685876011</v>
      </c>
      <c r="L5">
        <v>0</v>
      </c>
      <c r="M5">
        <f t="shared" ref="M5:M13" si="3">SUM(J5:L5)</f>
        <v>3750</v>
      </c>
      <c r="O5">
        <f t="shared" ref="O5:O13" si="4">C5*D5</f>
        <v>4500</v>
      </c>
      <c r="P5">
        <f t="shared" si="1"/>
        <v>3750</v>
      </c>
    </row>
    <row r="6" spans="1:16" x14ac:dyDescent="0.2">
      <c r="A6" t="s">
        <v>20</v>
      </c>
      <c r="B6">
        <v>10000</v>
      </c>
      <c r="C6">
        <v>3000</v>
      </c>
      <c r="D6" s="4">
        <v>0.2</v>
      </c>
      <c r="F6">
        <f t="shared" si="2"/>
        <v>2000</v>
      </c>
      <c r="G6" s="5">
        <f>B6/B14</f>
        <v>0.12048192771084337</v>
      </c>
      <c r="H6" s="5">
        <f>C6/C14</f>
        <v>3.4482758620689655E-2</v>
      </c>
      <c r="J6" s="6">
        <f t="shared" si="0"/>
        <v>-4207.9764842502536</v>
      </c>
      <c r="K6" s="6">
        <f>$C$14*(D6-D14)*(H6-G6)</f>
        <v>2807.9764842502541</v>
      </c>
      <c r="L6">
        <v>0</v>
      </c>
      <c r="M6">
        <f t="shared" si="3"/>
        <v>-1399.9999999999995</v>
      </c>
      <c r="O6">
        <f t="shared" si="4"/>
        <v>600</v>
      </c>
      <c r="P6">
        <f t="shared" si="1"/>
        <v>-1400</v>
      </c>
    </row>
    <row r="7" spans="1:16" x14ac:dyDescent="0.2">
      <c r="A7" t="s">
        <v>21</v>
      </c>
      <c r="B7">
        <v>3000</v>
      </c>
      <c r="C7">
        <v>8000</v>
      </c>
      <c r="D7" s="4">
        <v>0.3</v>
      </c>
      <c r="F7">
        <f t="shared" si="2"/>
        <v>900</v>
      </c>
      <c r="G7" s="5">
        <f>B7/B14</f>
        <v>3.614457831325301E-2</v>
      </c>
      <c r="H7" s="5">
        <f>C7/C14</f>
        <v>9.1954022988505746E-2</v>
      </c>
      <c r="J7" s="6">
        <f t="shared" si="0"/>
        <v>2836.7034402670929</v>
      </c>
      <c r="K7" s="6">
        <f>$C$14*(D7-D14)*(H7-G7)</f>
        <v>-1336.7034402670929</v>
      </c>
      <c r="L7">
        <v>0</v>
      </c>
      <c r="M7">
        <f t="shared" si="3"/>
        <v>1500</v>
      </c>
      <c r="O7">
        <f t="shared" si="4"/>
        <v>2400</v>
      </c>
      <c r="P7">
        <f t="shared" si="1"/>
        <v>1500</v>
      </c>
    </row>
    <row r="8" spans="1:16" x14ac:dyDescent="0.2">
      <c r="A8" t="s">
        <v>22</v>
      </c>
      <c r="B8">
        <v>6000</v>
      </c>
      <c r="C8">
        <v>7000</v>
      </c>
      <c r="D8" s="4">
        <v>0.4</v>
      </c>
      <c r="F8">
        <f t="shared" si="2"/>
        <v>2400</v>
      </c>
      <c r="G8" s="5">
        <f>B8/B14</f>
        <v>7.2289156626506021E-2</v>
      </c>
      <c r="H8" s="5">
        <f>C8/C14</f>
        <v>8.0459770114942528E-2</v>
      </c>
      <c r="J8" s="6">
        <f t="shared" si="0"/>
        <v>524.61169981129342</v>
      </c>
      <c r="K8" s="6">
        <f>$C$14*(D8-D14)*(H8-G8)</f>
        <v>-124.61169981129342</v>
      </c>
      <c r="L8">
        <v>0</v>
      </c>
      <c r="M8">
        <f t="shared" si="3"/>
        <v>400</v>
      </c>
      <c r="O8">
        <f t="shared" si="4"/>
        <v>2800</v>
      </c>
      <c r="P8">
        <f t="shared" si="1"/>
        <v>400</v>
      </c>
    </row>
    <row r="9" spans="1:16" x14ac:dyDescent="0.2">
      <c r="A9" t="s">
        <v>23</v>
      </c>
      <c r="B9">
        <v>8000</v>
      </c>
      <c r="C9">
        <v>18000</v>
      </c>
      <c r="D9" s="4">
        <v>0.75</v>
      </c>
      <c r="F9">
        <f t="shared" si="2"/>
        <v>6000</v>
      </c>
      <c r="G9" s="5">
        <f>B9/B14</f>
        <v>9.6385542168674704E-2</v>
      </c>
      <c r="H9" s="5">
        <f>C9/C14</f>
        <v>0.20689655172413793</v>
      </c>
      <c r="J9" s="6">
        <f t="shared" si="0"/>
        <v>5820.3658005516045</v>
      </c>
      <c r="K9" s="6">
        <f>$C$14*(D9-D14)*(H9-G9)</f>
        <v>1679.6341994483955</v>
      </c>
      <c r="L9">
        <v>0</v>
      </c>
      <c r="M9">
        <f t="shared" si="3"/>
        <v>7500</v>
      </c>
      <c r="O9">
        <f t="shared" si="4"/>
        <v>13500</v>
      </c>
      <c r="P9">
        <f t="shared" si="1"/>
        <v>7500</v>
      </c>
    </row>
    <row r="10" spans="1:16" x14ac:dyDescent="0.2">
      <c r="A10" t="s">
        <v>24</v>
      </c>
      <c r="B10">
        <v>19000</v>
      </c>
      <c r="C10">
        <v>12000</v>
      </c>
      <c r="D10" s="4">
        <v>0.6</v>
      </c>
      <c r="F10">
        <f t="shared" si="2"/>
        <v>11400</v>
      </c>
      <c r="G10" s="5">
        <f>B10/B14</f>
        <v>0.2289156626506024</v>
      </c>
      <c r="H10" s="5">
        <f>C10/C14</f>
        <v>0.13793103448275862</v>
      </c>
      <c r="J10" s="6">
        <f t="shared" si="0"/>
        <v>-4004.4926694730734</v>
      </c>
      <c r="K10" s="6">
        <f>$C$14*(D10-D14)*(H10-G10)</f>
        <v>-195.50733052692641</v>
      </c>
      <c r="L10">
        <v>0</v>
      </c>
      <c r="M10">
        <f t="shared" si="3"/>
        <v>-4200</v>
      </c>
      <c r="O10">
        <f t="shared" si="4"/>
        <v>7200</v>
      </c>
      <c r="P10">
        <f t="shared" si="1"/>
        <v>-4200</v>
      </c>
    </row>
    <row r="11" spans="1:16" x14ac:dyDescent="0.2">
      <c r="A11" t="s">
        <v>25</v>
      </c>
      <c r="B11">
        <v>3000</v>
      </c>
      <c r="C11">
        <v>8000</v>
      </c>
      <c r="D11" s="4">
        <v>0.9</v>
      </c>
      <c r="F11">
        <f t="shared" si="2"/>
        <v>2700</v>
      </c>
      <c r="G11" s="5">
        <f>B11/B14</f>
        <v>3.614457831325301E-2</v>
      </c>
      <c r="H11" s="5">
        <f>C11/C14</f>
        <v>9.1954022988505746E-2</v>
      </c>
      <c r="J11" s="6">
        <f t="shared" si="0"/>
        <v>2923.4504282189</v>
      </c>
      <c r="K11" s="6">
        <f>$C$14*(D11-D14)*(H11-G11)</f>
        <v>1576.5495717811002</v>
      </c>
      <c r="L11">
        <v>0</v>
      </c>
      <c r="M11">
        <f t="shared" si="3"/>
        <v>4500</v>
      </c>
      <c r="O11">
        <f t="shared" si="4"/>
        <v>7200</v>
      </c>
      <c r="P11">
        <f t="shared" si="1"/>
        <v>4500</v>
      </c>
    </row>
    <row r="12" spans="1:16" x14ac:dyDescent="0.2">
      <c r="A12" t="s">
        <v>26</v>
      </c>
      <c r="B12">
        <v>18000</v>
      </c>
      <c r="C12">
        <v>3000</v>
      </c>
      <c r="D12" s="4">
        <v>0.8</v>
      </c>
      <c r="F12">
        <f t="shared" si="2"/>
        <v>14400</v>
      </c>
      <c r="G12" s="5">
        <f>B12/B14</f>
        <v>0.21686746987951808</v>
      </c>
      <c r="H12" s="5">
        <f>C12/C14</f>
        <v>3.4482758620689655E-2</v>
      </c>
      <c r="J12" s="6">
        <f t="shared" si="0"/>
        <v>-8434.5986355058776</v>
      </c>
      <c r="K12" s="6">
        <f>$C$14*(D12-D14)*(H12-G12)</f>
        <v>-3565.4013644941215</v>
      </c>
      <c r="L12">
        <v>0</v>
      </c>
      <c r="M12">
        <f t="shared" si="3"/>
        <v>-12000</v>
      </c>
      <c r="O12">
        <f t="shared" si="4"/>
        <v>2400</v>
      </c>
      <c r="P12">
        <f t="shared" si="1"/>
        <v>-12000</v>
      </c>
    </row>
    <row r="13" spans="1:16" x14ac:dyDescent="0.2">
      <c r="A13" t="s">
        <v>27</v>
      </c>
      <c r="B13">
        <v>3000</v>
      </c>
      <c r="C13">
        <v>12000</v>
      </c>
      <c r="D13" s="4">
        <v>0.4</v>
      </c>
      <c r="F13">
        <f t="shared" si="2"/>
        <v>1200</v>
      </c>
      <c r="G13" s="5">
        <f>B13/B14</f>
        <v>3.614457831325301E-2</v>
      </c>
      <c r="H13" s="5">
        <f>C13/C14</f>
        <v>0.13793103448275862</v>
      </c>
      <c r="J13" s="6">
        <f t="shared" si="0"/>
        <v>5152.3660908695019</v>
      </c>
      <c r="K13" s="6">
        <f>$C$14*(D13-D14)*(H13-G13)</f>
        <v>-1552.3660908695022</v>
      </c>
      <c r="L13">
        <v>0</v>
      </c>
      <c r="M13">
        <f t="shared" si="3"/>
        <v>3600</v>
      </c>
      <c r="O13">
        <f t="shared" si="4"/>
        <v>4800</v>
      </c>
      <c r="P13">
        <f t="shared" si="1"/>
        <v>3600</v>
      </c>
    </row>
    <row r="14" spans="1:16" x14ac:dyDescent="0.2">
      <c r="A14" t="s">
        <v>43</v>
      </c>
      <c r="B14" s="13">
        <f>SUM(B4:B13)</f>
        <v>83000</v>
      </c>
      <c r="C14" s="13">
        <f>SUM(C4:C13)</f>
        <v>87000</v>
      </c>
      <c r="D14" s="14">
        <f>SUM(F4:F13)/SUM(B4:B13)</f>
        <v>0.57530120481927716</v>
      </c>
      <c r="F14">
        <f>SUM(F4:F13)</f>
        <v>47750</v>
      </c>
      <c r="J14" s="6">
        <f>SUM(J4:J13)</f>
        <v>2301.2048192771108</v>
      </c>
      <c r="K14" s="15">
        <f>SUM(K4:K13)</f>
        <v>348.79518072289079</v>
      </c>
      <c r="L14" s="13">
        <f>SUM(L4:L13)</f>
        <v>0</v>
      </c>
      <c r="M14">
        <f>SUM(M4:M13)</f>
        <v>2650</v>
      </c>
      <c r="O14">
        <f>SUM(O4:O13)</f>
        <v>50400</v>
      </c>
      <c r="P14">
        <f t="shared" si="1"/>
        <v>2650</v>
      </c>
    </row>
    <row r="15" spans="1:16" x14ac:dyDescent="0.2">
      <c r="A15" t="s">
        <v>13</v>
      </c>
      <c r="B15" s="13"/>
      <c r="C15" s="13"/>
      <c r="D15" s="13"/>
      <c r="F15" s="7"/>
      <c r="O15" s="7">
        <f>O14/C14</f>
        <v>0.57931034482758625</v>
      </c>
      <c r="P15" s="7">
        <f>O15-D14</f>
        <v>4.0091400083090978E-3</v>
      </c>
    </row>
    <row r="16" spans="1:16" x14ac:dyDescent="0.2">
      <c r="A16" t="s">
        <v>11</v>
      </c>
      <c r="J16" s="6">
        <f>D14*(C14-B14)</f>
        <v>2301.2048192771085</v>
      </c>
    </row>
    <row r="17" spans="1:13" x14ac:dyDescent="0.2">
      <c r="A17" t="s">
        <v>12</v>
      </c>
      <c r="K17" s="6">
        <f>C14*(O15-D14)-L14</f>
        <v>348.79518072289153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2650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4" sqref="K14"/>
    </sheetView>
  </sheetViews>
  <sheetFormatPr defaultRowHeight="12.75" x14ac:dyDescent="0.2"/>
  <cols>
    <col min="1" max="1" width="20" bestFit="1" customWidth="1"/>
    <col min="2" max="3" width="7" bestFit="1" customWidth="1"/>
    <col min="4" max="4" width="16.28515625" bestFit="1" customWidth="1"/>
    <col min="6" max="6" width="11.7109375" bestFit="1" customWidth="1"/>
    <col min="7" max="8" width="10.5703125" bestFit="1" customWidth="1"/>
    <col min="10" max="10" width="11.140625" bestFit="1" customWidth="1"/>
    <col min="11" max="11" width="10.5703125" bestFit="1" customWidth="1"/>
    <col min="12" max="12" width="6.140625" bestFit="1" customWidth="1"/>
    <col min="13" max="13" width="6.5703125" bestFit="1" customWidth="1"/>
    <col min="15" max="16" width="11.5703125" bestFit="1" customWidth="1"/>
  </cols>
  <sheetData>
    <row r="2" spans="1:16" x14ac:dyDescent="0.2">
      <c r="A2" s="2"/>
      <c r="B2" s="3" t="s">
        <v>15</v>
      </c>
      <c r="C2" s="3"/>
      <c r="D2" s="3"/>
      <c r="E2" s="2"/>
      <c r="F2" s="3" t="s">
        <v>16</v>
      </c>
      <c r="G2" s="3"/>
      <c r="H2" s="3"/>
      <c r="I2" s="2"/>
      <c r="J2" s="3" t="s">
        <v>17</v>
      </c>
      <c r="K2" s="3"/>
      <c r="L2" s="3"/>
      <c r="M2" s="3"/>
      <c r="N2" s="2"/>
      <c r="O2" s="2"/>
      <c r="P2" s="2"/>
    </row>
    <row r="3" spans="1:16" x14ac:dyDescent="0.2">
      <c r="A3" s="1"/>
      <c r="B3" s="1" t="s">
        <v>0</v>
      </c>
      <c r="C3" s="1" t="s">
        <v>1</v>
      </c>
      <c r="D3" s="1" t="s">
        <v>3</v>
      </c>
      <c r="E3" s="1"/>
      <c r="F3" s="1" t="s">
        <v>4</v>
      </c>
      <c r="G3" s="1" t="s">
        <v>5</v>
      </c>
      <c r="H3" s="1" t="s">
        <v>6</v>
      </c>
      <c r="I3" s="1"/>
      <c r="J3" s="1" t="s">
        <v>7</v>
      </c>
      <c r="K3" s="1" t="s">
        <v>8</v>
      </c>
      <c r="L3" s="1" t="s">
        <v>39</v>
      </c>
      <c r="M3" s="1" t="s">
        <v>2</v>
      </c>
      <c r="N3" s="1"/>
      <c r="O3" s="1" t="s">
        <v>9</v>
      </c>
      <c r="P3" s="1" t="s">
        <v>10</v>
      </c>
    </row>
    <row r="4" spans="1:16" x14ac:dyDescent="0.2">
      <c r="A4" t="s">
        <v>18</v>
      </c>
      <c r="B4">
        <v>27000</v>
      </c>
      <c r="C4">
        <v>16000</v>
      </c>
      <c r="D4" s="4">
        <v>0.5</v>
      </c>
      <c r="F4">
        <f>B4*D4</f>
        <v>13500</v>
      </c>
      <c r="G4" s="5">
        <f>B4/B14</f>
        <v>0.23478260869565218</v>
      </c>
      <c r="H4" s="5">
        <f>C4/C14</f>
        <v>0.14814814814814814</v>
      </c>
      <c r="J4" s="6">
        <f t="shared" ref="J4:J13" si="0">D4*(C4-B4)-K4</f>
        <v>-5882.3969754253303</v>
      </c>
      <c r="K4" s="6">
        <f>$C$14*(D4-D14)*(H4-G4)</f>
        <v>382.39697542533054</v>
      </c>
      <c r="L4">
        <v>0</v>
      </c>
      <c r="M4">
        <f>SUM(J4:L4)</f>
        <v>-5500</v>
      </c>
      <c r="O4">
        <f>C4*D4</f>
        <v>8000</v>
      </c>
      <c r="P4">
        <f t="shared" ref="P4:P14" si="1">O4-F4</f>
        <v>-5500</v>
      </c>
    </row>
    <row r="5" spans="1:16" x14ac:dyDescent="0.2">
      <c r="A5" t="s">
        <v>19</v>
      </c>
      <c r="B5">
        <v>11000</v>
      </c>
      <c r="C5">
        <v>20000</v>
      </c>
      <c r="D5" s="4">
        <v>0.75</v>
      </c>
      <c r="F5">
        <f t="shared" ref="F5:F13" si="2">B5*D5</f>
        <v>8250</v>
      </c>
      <c r="G5" s="5">
        <f>B5/B14</f>
        <v>9.5652173913043481E-2</v>
      </c>
      <c r="H5" s="5">
        <f>C5/C14</f>
        <v>0.18518518518518517</v>
      </c>
      <c r="J5" s="6">
        <f t="shared" si="0"/>
        <v>4727.7996219281667</v>
      </c>
      <c r="K5" s="6">
        <f>$C$14*(D5-D14)*(H5-G5)</f>
        <v>2022.2003780718337</v>
      </c>
      <c r="L5">
        <v>0</v>
      </c>
      <c r="M5">
        <f t="shared" ref="M5:M13" si="3">SUM(J5:L5)</f>
        <v>6750</v>
      </c>
      <c r="O5">
        <f t="shared" ref="O5:O13" si="4">C5*D5</f>
        <v>15000</v>
      </c>
      <c r="P5">
        <f t="shared" si="1"/>
        <v>6750</v>
      </c>
    </row>
    <row r="6" spans="1:16" x14ac:dyDescent="0.2">
      <c r="A6" t="s">
        <v>20</v>
      </c>
      <c r="B6">
        <v>3000</v>
      </c>
      <c r="C6">
        <v>3000</v>
      </c>
      <c r="D6" s="4">
        <v>0.2</v>
      </c>
      <c r="F6">
        <f t="shared" si="2"/>
        <v>600</v>
      </c>
      <c r="G6" s="5">
        <f>B6/B14</f>
        <v>2.6086956521739129E-2</v>
      </c>
      <c r="H6" s="5">
        <f>C6/C14</f>
        <v>2.7777777777777776E-2</v>
      </c>
      <c r="J6" s="6">
        <f t="shared" si="0"/>
        <v>62.245746691871446</v>
      </c>
      <c r="K6" s="6">
        <f>$C$14*(D6-D14)*(H6-G6)</f>
        <v>-62.245746691871446</v>
      </c>
      <c r="L6">
        <v>0</v>
      </c>
      <c r="M6">
        <f t="shared" si="3"/>
        <v>0</v>
      </c>
      <c r="O6">
        <f t="shared" si="4"/>
        <v>600</v>
      </c>
      <c r="P6">
        <f t="shared" si="1"/>
        <v>0</v>
      </c>
    </row>
    <row r="7" spans="1:16" x14ac:dyDescent="0.2">
      <c r="A7" t="s">
        <v>21</v>
      </c>
      <c r="B7">
        <v>10000</v>
      </c>
      <c r="C7">
        <v>6000</v>
      </c>
      <c r="D7" s="4">
        <v>0.3</v>
      </c>
      <c r="F7">
        <f t="shared" si="2"/>
        <v>3000</v>
      </c>
      <c r="G7" s="5">
        <f>B7/B14</f>
        <v>8.6956521739130432E-2</v>
      </c>
      <c r="H7" s="5">
        <f>C7/C14</f>
        <v>5.5555555555555552E-2</v>
      </c>
      <c r="J7" s="6">
        <f t="shared" si="0"/>
        <v>-2016.8620037807182</v>
      </c>
      <c r="K7" s="6">
        <f>$C$14*(D7-D14)*(H7-G7)</f>
        <v>816.86200378071817</v>
      </c>
      <c r="L7">
        <v>0</v>
      </c>
      <c r="M7">
        <f t="shared" si="3"/>
        <v>-1200</v>
      </c>
      <c r="O7">
        <f t="shared" si="4"/>
        <v>1800</v>
      </c>
      <c r="P7">
        <f t="shared" si="1"/>
        <v>-1200</v>
      </c>
    </row>
    <row r="8" spans="1:16" x14ac:dyDescent="0.2">
      <c r="A8" t="s">
        <v>22</v>
      </c>
      <c r="B8">
        <v>18000</v>
      </c>
      <c r="C8">
        <v>6000</v>
      </c>
      <c r="D8" s="4">
        <v>0.4</v>
      </c>
      <c r="F8">
        <f t="shared" si="2"/>
        <v>7200</v>
      </c>
      <c r="G8" s="5">
        <f>B8/B14</f>
        <v>0.15652173913043479</v>
      </c>
      <c r="H8" s="5">
        <f>C8/C14</f>
        <v>5.5555555555555552E-2</v>
      </c>
      <c r="J8" s="6">
        <f t="shared" si="0"/>
        <v>-6336.0907372400752</v>
      </c>
      <c r="K8" s="6">
        <f>$C$14*(D8-D14)*(H8-G8)</f>
        <v>1536.0907372400752</v>
      </c>
      <c r="L8">
        <v>0</v>
      </c>
      <c r="M8">
        <f t="shared" si="3"/>
        <v>-4800</v>
      </c>
      <c r="O8">
        <f t="shared" si="4"/>
        <v>2400</v>
      </c>
      <c r="P8">
        <f t="shared" si="1"/>
        <v>-4800</v>
      </c>
    </row>
    <row r="9" spans="1:16" x14ac:dyDescent="0.2">
      <c r="A9" t="s">
        <v>23</v>
      </c>
      <c r="B9">
        <v>1000</v>
      </c>
      <c r="C9">
        <v>3000</v>
      </c>
      <c r="D9" s="4">
        <v>0.75</v>
      </c>
      <c r="F9">
        <f t="shared" si="2"/>
        <v>750</v>
      </c>
      <c r="G9" s="5">
        <f>B9/B14</f>
        <v>8.6956521739130436E-3</v>
      </c>
      <c r="H9" s="5">
        <f>C9/C14</f>
        <v>2.7777777777777776E-2</v>
      </c>
      <c r="J9" s="6">
        <f t="shared" si="0"/>
        <v>1069.0094517958412</v>
      </c>
      <c r="K9" s="6">
        <f>$C$14*(D9-D14)*(H9-G9)</f>
        <v>430.99054820415887</v>
      </c>
      <c r="L9">
        <v>0</v>
      </c>
      <c r="M9">
        <f t="shared" si="3"/>
        <v>1500</v>
      </c>
      <c r="O9">
        <f t="shared" si="4"/>
        <v>2250</v>
      </c>
      <c r="P9">
        <f t="shared" si="1"/>
        <v>1500</v>
      </c>
    </row>
    <row r="10" spans="1:16" x14ac:dyDescent="0.2">
      <c r="A10" t="s">
        <v>24</v>
      </c>
      <c r="B10">
        <v>12000</v>
      </c>
      <c r="C10">
        <v>5000</v>
      </c>
      <c r="D10" s="4">
        <v>0.6</v>
      </c>
      <c r="F10">
        <f t="shared" si="2"/>
        <v>7200</v>
      </c>
      <c r="G10" s="5">
        <f>B10/B14</f>
        <v>0.10434782608695652</v>
      </c>
      <c r="H10" s="5">
        <f>C10/C14</f>
        <v>4.6296296296296294E-2</v>
      </c>
      <c r="J10" s="6">
        <f t="shared" si="0"/>
        <v>-3829.2778827977313</v>
      </c>
      <c r="K10" s="6">
        <f>$C$14*(D10-D14)*(H10-G10)</f>
        <v>-370.72211720226852</v>
      </c>
      <c r="L10">
        <v>0</v>
      </c>
      <c r="M10">
        <f t="shared" si="3"/>
        <v>-4200</v>
      </c>
      <c r="O10">
        <f t="shared" si="4"/>
        <v>3000</v>
      </c>
      <c r="P10">
        <f t="shared" si="1"/>
        <v>-4200</v>
      </c>
    </row>
    <row r="11" spans="1:16" x14ac:dyDescent="0.2">
      <c r="A11" t="s">
        <v>25</v>
      </c>
      <c r="B11">
        <v>1000</v>
      </c>
      <c r="C11">
        <v>6000</v>
      </c>
      <c r="D11" s="4">
        <v>0.9</v>
      </c>
      <c r="F11">
        <f t="shared" si="2"/>
        <v>900</v>
      </c>
      <c r="G11" s="5">
        <f>B11/B14</f>
        <v>8.6956521739130436E-3</v>
      </c>
      <c r="H11" s="5">
        <f>C11/C14</f>
        <v>5.5555555555555552E-2</v>
      </c>
      <c r="J11" s="6">
        <f t="shared" si="0"/>
        <v>2682.4877126654064</v>
      </c>
      <c r="K11" s="6">
        <f>$C$14*(D11-D14)*(H11-G11)</f>
        <v>1817.5122873345938</v>
      </c>
      <c r="L11">
        <v>0</v>
      </c>
      <c r="M11">
        <f t="shared" si="3"/>
        <v>4500</v>
      </c>
      <c r="O11">
        <f t="shared" si="4"/>
        <v>5400</v>
      </c>
      <c r="P11">
        <f t="shared" si="1"/>
        <v>4500</v>
      </c>
    </row>
    <row r="12" spans="1:16" x14ac:dyDescent="0.2">
      <c r="A12" t="s">
        <v>26</v>
      </c>
      <c r="B12">
        <v>20000</v>
      </c>
      <c r="C12">
        <v>32000</v>
      </c>
      <c r="D12" s="4">
        <v>0.8</v>
      </c>
      <c r="F12">
        <f t="shared" si="2"/>
        <v>16000</v>
      </c>
      <c r="G12" s="5">
        <f>B12/B14</f>
        <v>0.17391304347826086</v>
      </c>
      <c r="H12" s="5">
        <f>C12/C14</f>
        <v>0.29629629629629628</v>
      </c>
      <c r="J12" s="6">
        <f t="shared" si="0"/>
        <v>6174.9716446124758</v>
      </c>
      <c r="K12" s="6">
        <f>$C$14*(D12-D14)*(H12-G12)</f>
        <v>3425.0283553875242</v>
      </c>
      <c r="L12">
        <v>0</v>
      </c>
      <c r="M12">
        <f t="shared" si="3"/>
        <v>9600</v>
      </c>
      <c r="O12">
        <f t="shared" si="4"/>
        <v>25600</v>
      </c>
      <c r="P12">
        <f t="shared" si="1"/>
        <v>9600</v>
      </c>
    </row>
    <row r="13" spans="1:16" x14ac:dyDescent="0.2">
      <c r="A13" t="s">
        <v>27</v>
      </c>
      <c r="B13">
        <v>12000</v>
      </c>
      <c r="C13">
        <v>11000</v>
      </c>
      <c r="D13" s="4">
        <v>0.4</v>
      </c>
      <c r="F13">
        <f t="shared" si="2"/>
        <v>4800</v>
      </c>
      <c r="G13" s="5">
        <f>B13/B14</f>
        <v>0.10434782608695652</v>
      </c>
      <c r="H13" s="5">
        <f>C13/C14</f>
        <v>0.10185185185185185</v>
      </c>
      <c r="J13" s="6">
        <f t="shared" si="0"/>
        <v>-437.9735349716446</v>
      </c>
      <c r="K13" s="6">
        <f>$C$14*(D13-D14)*(H13-G13)</f>
        <v>37.973534971644597</v>
      </c>
      <c r="L13">
        <v>0</v>
      </c>
      <c r="M13">
        <f t="shared" si="3"/>
        <v>-400</v>
      </c>
      <c r="O13">
        <f t="shared" si="4"/>
        <v>4400</v>
      </c>
      <c r="P13">
        <f t="shared" si="1"/>
        <v>-400</v>
      </c>
    </row>
    <row r="14" spans="1:16" x14ac:dyDescent="0.2">
      <c r="A14" t="s">
        <v>44</v>
      </c>
      <c r="B14" s="13">
        <f>SUM(B4:B13)</f>
        <v>115000</v>
      </c>
      <c r="C14" s="13">
        <f>SUM(C4:C13)</f>
        <v>108000</v>
      </c>
      <c r="D14" s="14">
        <f>SUM(F4:F13)/SUM(B4:B13)</f>
        <v>0.54086956521739127</v>
      </c>
      <c r="F14">
        <f>SUM(F4:F13)</f>
        <v>62200</v>
      </c>
      <c r="J14" s="6">
        <f>SUM(J4:J13)</f>
        <v>-3786.0869565217372</v>
      </c>
      <c r="K14" s="15">
        <f>SUM(K4:K13)</f>
        <v>10036.086956521738</v>
      </c>
      <c r="L14" s="13">
        <f>SUM(L4:L13)</f>
        <v>0</v>
      </c>
      <c r="M14">
        <f>SUM(M4:M13)</f>
        <v>6250</v>
      </c>
      <c r="O14">
        <f>SUM(O4:O13)</f>
        <v>68450</v>
      </c>
      <c r="P14">
        <f t="shared" si="1"/>
        <v>6250</v>
      </c>
    </row>
    <row r="15" spans="1:16" x14ac:dyDescent="0.2">
      <c r="A15" t="s">
        <v>13</v>
      </c>
      <c r="F15" s="7"/>
      <c r="O15" s="7">
        <f>O14/C14</f>
        <v>0.6337962962962963</v>
      </c>
      <c r="P15" s="7">
        <f>O15-D14</f>
        <v>9.2926731078905034E-2</v>
      </c>
    </row>
    <row r="16" spans="1:16" x14ac:dyDescent="0.2">
      <c r="A16" t="s">
        <v>11</v>
      </c>
      <c r="J16" s="6">
        <f>D14*(C14-B14)</f>
        <v>-3786.086956521739</v>
      </c>
    </row>
    <row r="17" spans="1:13" x14ac:dyDescent="0.2">
      <c r="A17" t="s">
        <v>12</v>
      </c>
      <c r="K17" s="6">
        <f>C14*(O15-D14)-L14</f>
        <v>10036.086956521744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6250.0000000000045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K9" sqref="K9"/>
    </sheetView>
  </sheetViews>
  <sheetFormatPr defaultRowHeight="12.75" x14ac:dyDescent="0.2"/>
  <cols>
    <col min="1" max="1" width="20" bestFit="1" customWidth="1"/>
    <col min="2" max="3" width="7" bestFit="1" customWidth="1"/>
    <col min="4" max="4" width="16.28515625" bestFit="1" customWidth="1"/>
    <col min="6" max="6" width="11.7109375" bestFit="1" customWidth="1"/>
    <col min="7" max="8" width="10.5703125" bestFit="1" customWidth="1"/>
    <col min="10" max="10" width="11.140625" bestFit="1" customWidth="1"/>
    <col min="11" max="11" width="10" customWidth="1"/>
    <col min="12" max="12" width="12.5703125" bestFit="1" customWidth="1"/>
    <col min="13" max="13" width="6.5703125" bestFit="1" customWidth="1"/>
    <col min="15" max="15" width="11.5703125" bestFit="1" customWidth="1"/>
    <col min="16" max="16" width="12.140625" bestFit="1" customWidth="1"/>
  </cols>
  <sheetData>
    <row r="1" spans="1:16" x14ac:dyDescent="0.2">
      <c r="O1" s="12"/>
      <c r="P1" s="12"/>
    </row>
    <row r="2" spans="1:16" x14ac:dyDescent="0.2">
      <c r="A2" s="2"/>
      <c r="B2" s="3" t="s">
        <v>15</v>
      </c>
      <c r="C2" s="3"/>
      <c r="D2" s="3"/>
      <c r="E2" s="2"/>
      <c r="F2" s="3" t="s">
        <v>16</v>
      </c>
      <c r="G2" s="3"/>
      <c r="H2" s="3"/>
      <c r="I2" s="2"/>
      <c r="J2" s="3" t="s">
        <v>17</v>
      </c>
      <c r="K2" s="3"/>
      <c r="L2" s="3"/>
      <c r="M2" s="3"/>
      <c r="N2" s="2"/>
      <c r="O2" s="9"/>
      <c r="P2" s="9"/>
    </row>
    <row r="3" spans="1:16" x14ac:dyDescent="0.2">
      <c r="A3" s="1"/>
      <c r="B3" s="1" t="s">
        <v>0</v>
      </c>
      <c r="C3" s="1" t="s">
        <v>1</v>
      </c>
      <c r="D3" s="1" t="s">
        <v>3</v>
      </c>
      <c r="E3" s="1"/>
      <c r="F3" s="1" t="s">
        <v>4</v>
      </c>
      <c r="G3" s="1" t="s">
        <v>5</v>
      </c>
      <c r="H3" s="1" t="s">
        <v>6</v>
      </c>
      <c r="I3" s="1"/>
      <c r="J3" s="1" t="s">
        <v>7</v>
      </c>
      <c r="K3" s="1" t="s">
        <v>8</v>
      </c>
      <c r="L3" s="1" t="s">
        <v>39</v>
      </c>
      <c r="M3" s="1" t="s">
        <v>2</v>
      </c>
      <c r="N3" s="1"/>
      <c r="O3" s="10" t="s">
        <v>9</v>
      </c>
      <c r="P3" s="10" t="s">
        <v>10</v>
      </c>
    </row>
    <row r="4" spans="1:16" x14ac:dyDescent="0.2">
      <c r="A4" t="s">
        <v>46</v>
      </c>
      <c r="B4" s="13">
        <f>'Group 5'!B14</f>
        <v>69000</v>
      </c>
      <c r="C4" s="13">
        <f>'Group 5'!C14</f>
        <v>64000</v>
      </c>
      <c r="D4" s="14">
        <f>'Group 5'!D14</f>
        <v>0.53550724637681157</v>
      </c>
      <c r="F4">
        <f>B4*D4</f>
        <v>36950</v>
      </c>
      <c r="G4" s="5">
        <f>B4/B9</f>
        <v>0.16350710900473933</v>
      </c>
      <c r="H4" s="5">
        <f>C4/C9</f>
        <v>0.1511216056670602</v>
      </c>
      <c r="J4" s="6">
        <f>D4*(C4-B4)-K4</f>
        <v>-2852.3692470968754</v>
      </c>
      <c r="K4" s="6">
        <f>$C$9*(D4-D9)*(H4-G4)</f>
        <v>174.83301521281751</v>
      </c>
      <c r="L4" s="16">
        <f>SUM('Group 5'!K14:L14)</f>
        <v>4477.536231884058</v>
      </c>
      <c r="M4">
        <f>SUM(J4:L4)</f>
        <v>1800</v>
      </c>
      <c r="O4" s="11">
        <f>C4*('Group 5'!O15)</f>
        <v>38750</v>
      </c>
      <c r="P4" s="12">
        <f t="shared" ref="P4:P9" si="0">O4-F4</f>
        <v>1800</v>
      </c>
    </row>
    <row r="5" spans="1:16" x14ac:dyDescent="0.2">
      <c r="A5" t="s">
        <v>47</v>
      </c>
      <c r="B5" s="13">
        <f>'Group 6'!B14</f>
        <v>75000</v>
      </c>
      <c r="C5" s="13">
        <f>'Group 6'!C14</f>
        <v>74500</v>
      </c>
      <c r="D5" s="14">
        <f>'Group 6'!D14</f>
        <v>0.66733333333333333</v>
      </c>
      <c r="F5">
        <f>B5*D5</f>
        <v>50050</v>
      </c>
      <c r="G5" s="5">
        <f>B5/B9</f>
        <v>0.17772511848341233</v>
      </c>
      <c r="H5" s="5">
        <f>C5/C9</f>
        <v>0.17591499409681227</v>
      </c>
      <c r="J5" s="6">
        <f>D5*(C5-B5)-K5</f>
        <v>-258.16201904719077</v>
      </c>
      <c r="K5" s="6">
        <f>$C$9*(D5-D9)*(H5-G5)</f>
        <v>-75.504647619475918</v>
      </c>
      <c r="L5" s="16">
        <f>SUM('Group 6'!K14:L15)</f>
        <v>-4916.3333333333339</v>
      </c>
      <c r="M5">
        <f>SUM(J5:L5)</f>
        <v>-5250.0000000000009</v>
      </c>
      <c r="O5" s="11">
        <f>C5*('Group 6'!O15)</f>
        <v>44800</v>
      </c>
      <c r="P5" s="12">
        <f t="shared" si="0"/>
        <v>-5250</v>
      </c>
    </row>
    <row r="6" spans="1:16" x14ac:dyDescent="0.2">
      <c r="A6" t="s">
        <v>48</v>
      </c>
      <c r="B6" s="13">
        <f>'Group 7'!B14</f>
        <v>80000</v>
      </c>
      <c r="C6" s="13">
        <f>'Group 7'!C14</f>
        <v>90000</v>
      </c>
      <c r="D6" s="14">
        <f>'Group 7'!D14</f>
        <v>0.53874999999999995</v>
      </c>
      <c r="F6">
        <f>B6*D6</f>
        <v>43099.999999999993</v>
      </c>
      <c r="G6" s="5">
        <f>B6/B9</f>
        <v>0.1895734597156398</v>
      </c>
      <c r="H6" s="5">
        <f>C6/C9</f>
        <v>0.21251475796930341</v>
      </c>
      <c r="J6" s="6">
        <f>D6*(C6-B6)-K6</f>
        <v>5679.8325509310207</v>
      </c>
      <c r="K6" s="6">
        <f>$C$9*(D6-D9)*(H6-G6)</f>
        <v>-292.33255093102133</v>
      </c>
      <c r="L6" s="16">
        <f>SUM('Group 7'!K14:L14)</f>
        <v>4962.5</v>
      </c>
      <c r="M6">
        <f>SUM(J6:L6)</f>
        <v>10350</v>
      </c>
      <c r="O6" s="11">
        <f>C6*('Group 7'!O15)</f>
        <v>53450</v>
      </c>
      <c r="P6" s="12">
        <f t="shared" si="0"/>
        <v>10350.000000000007</v>
      </c>
    </row>
    <row r="7" spans="1:16" x14ac:dyDescent="0.2">
      <c r="A7" t="s">
        <v>49</v>
      </c>
      <c r="B7" s="13">
        <f>'Group 8'!B14</f>
        <v>83000</v>
      </c>
      <c r="C7" s="13">
        <f>'Group 8'!C14</f>
        <v>87000</v>
      </c>
      <c r="D7" s="14">
        <f>'Group 8'!D14</f>
        <v>0.57530120481927716</v>
      </c>
      <c r="F7">
        <f>B7*D7</f>
        <v>47750.000000000007</v>
      </c>
      <c r="G7" s="5">
        <f>B7/B9</f>
        <v>0.19668246445497631</v>
      </c>
      <c r="H7" s="5">
        <f>C7/C9</f>
        <v>0.20543093270365997</v>
      </c>
      <c r="J7" s="6">
        <f>D7*(C7-B7)-K7</f>
        <v>2277.2619943397494</v>
      </c>
      <c r="K7" s="6">
        <f>$C$9*(D7-D9)*(H7-G7)</f>
        <v>23.942824937359006</v>
      </c>
      <c r="L7" s="16">
        <f>SUM('Group 8'!K14:L14)</f>
        <v>348.79518072289079</v>
      </c>
      <c r="M7">
        <f>SUM(J7:L7)</f>
        <v>2649.9999999999991</v>
      </c>
      <c r="O7" s="11">
        <f>C7*('Group 8'!O15)</f>
        <v>50400.000000000007</v>
      </c>
      <c r="P7" s="12">
        <f t="shared" si="0"/>
        <v>2650</v>
      </c>
    </row>
    <row r="8" spans="1:16" x14ac:dyDescent="0.2">
      <c r="A8" t="s">
        <v>50</v>
      </c>
      <c r="B8" s="13">
        <f>'Group 9'!B14</f>
        <v>115000</v>
      </c>
      <c r="C8" s="13">
        <f>'Group 9'!C14</f>
        <v>108000</v>
      </c>
      <c r="D8" s="14">
        <f>'Group 9'!D14</f>
        <v>0.54086956521739127</v>
      </c>
      <c r="F8">
        <f>B8*D8</f>
        <v>62199.999999999993</v>
      </c>
      <c r="G8" s="5">
        <f>B8/B9</f>
        <v>0.27251184834123221</v>
      </c>
      <c r="H8" s="5">
        <f>C8/C9</f>
        <v>0.25501770956316411</v>
      </c>
      <c r="J8" s="6">
        <f>D8*(C8-B8)-K8</f>
        <v>-3993.3049852878412</v>
      </c>
      <c r="K8" s="6">
        <f>$C$9*(D8-D9)*(H8-G8)</f>
        <v>207.21802876610226</v>
      </c>
      <c r="L8" s="16">
        <f>SUM('Group 9'!K14:L14)</f>
        <v>10036.086956521738</v>
      </c>
      <c r="M8">
        <f>SUM(J8:L8)</f>
        <v>6249.9999999999991</v>
      </c>
      <c r="O8" s="11">
        <f>C8*('Group 9'!O15)</f>
        <v>68450</v>
      </c>
      <c r="P8" s="12">
        <f t="shared" si="0"/>
        <v>6250.0000000000073</v>
      </c>
    </row>
    <row r="9" spans="1:16" x14ac:dyDescent="0.2">
      <c r="A9" t="s">
        <v>45</v>
      </c>
      <c r="B9">
        <f>SUM(B4:B8)</f>
        <v>422000</v>
      </c>
      <c r="C9">
        <f>SUM(C4:C8)</f>
        <v>423500</v>
      </c>
      <c r="D9" s="7">
        <f>SUM(F4:F8)/SUM(B4:B8)</f>
        <v>0.56883886255924165</v>
      </c>
      <c r="F9">
        <f>SUM(F4:F8)</f>
        <v>240050</v>
      </c>
      <c r="J9" s="6">
        <f>SUM(J4:J8)</f>
        <v>853.2582938388623</v>
      </c>
      <c r="K9" s="6">
        <f>SUM(K4:K8)</f>
        <v>38.156670365781537</v>
      </c>
      <c r="L9" s="8">
        <f>SUM(L4:L8)</f>
        <v>14908.585035795353</v>
      </c>
      <c r="M9">
        <f>SUM(M4:M8)</f>
        <v>15799.999999999996</v>
      </c>
      <c r="O9" s="12">
        <f>SUM(O4:O8)</f>
        <v>255850</v>
      </c>
      <c r="P9" s="12">
        <f t="shared" si="0"/>
        <v>15800</v>
      </c>
    </row>
    <row r="10" spans="1:16" x14ac:dyDescent="0.2">
      <c r="A10" t="s">
        <v>13</v>
      </c>
      <c r="F10" s="7"/>
      <c r="O10" s="7">
        <f>O9/C9</f>
        <v>0.60413223140495864</v>
      </c>
      <c r="P10" s="7">
        <f>O10-D9</f>
        <v>3.5293368845716988E-2</v>
      </c>
    </row>
    <row r="11" spans="1:16" x14ac:dyDescent="0.2">
      <c r="A11" t="s">
        <v>11</v>
      </c>
      <c r="J11" s="6">
        <f>D9*(C9-B9)</f>
        <v>853.25829383886253</v>
      </c>
      <c r="O11" s="12"/>
      <c r="P11" s="12"/>
    </row>
    <row r="12" spans="1:16" x14ac:dyDescent="0.2">
      <c r="A12" t="s">
        <v>12</v>
      </c>
      <c r="K12" s="6">
        <f>C9*(O10-D9)-L9</f>
        <v>38.156670365791797</v>
      </c>
      <c r="O12" s="12"/>
      <c r="P12" s="12"/>
    </row>
    <row r="13" spans="1:16" x14ac:dyDescent="0.2">
      <c r="A13" s="13" t="s">
        <v>54</v>
      </c>
      <c r="L13">
        <f>M9-(J11+K12)</f>
        <v>14908.585035795342</v>
      </c>
      <c r="O13" s="12"/>
      <c r="P13" s="12"/>
    </row>
    <row r="14" spans="1:16" x14ac:dyDescent="0.2">
      <c r="A14" t="s">
        <v>14</v>
      </c>
      <c r="M14">
        <f>(J11+K12+L13)</f>
        <v>15799.999999999996</v>
      </c>
      <c r="O14" s="12"/>
      <c r="P14" s="1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K5" sqref="K5"/>
    </sheetView>
  </sheetViews>
  <sheetFormatPr defaultRowHeight="12.75" x14ac:dyDescent="0.2"/>
  <cols>
    <col min="1" max="1" width="20" bestFit="1" customWidth="1"/>
    <col min="2" max="3" width="7" bestFit="1" customWidth="1"/>
    <col min="4" max="4" width="16.28515625" bestFit="1" customWidth="1"/>
    <col min="6" max="6" width="11.7109375" bestFit="1" customWidth="1"/>
    <col min="7" max="8" width="10.5703125" bestFit="1" customWidth="1"/>
    <col min="10" max="10" width="11.140625" bestFit="1" customWidth="1"/>
    <col min="11" max="11" width="9.140625" bestFit="1" customWidth="1"/>
    <col min="12" max="12" width="12.5703125" bestFit="1" customWidth="1"/>
    <col min="13" max="13" width="6.5703125" bestFit="1" customWidth="1"/>
    <col min="15" max="16" width="11.5703125" bestFit="1" customWidth="1"/>
  </cols>
  <sheetData>
    <row r="1" spans="1:16" x14ac:dyDescent="0.2">
      <c r="O1" s="12"/>
      <c r="P1" s="12"/>
    </row>
    <row r="2" spans="1:16" x14ac:dyDescent="0.2">
      <c r="A2" s="2"/>
      <c r="B2" s="3" t="s">
        <v>15</v>
      </c>
      <c r="C2" s="3"/>
      <c r="D2" s="3"/>
      <c r="E2" s="2"/>
      <c r="F2" s="3" t="s">
        <v>16</v>
      </c>
      <c r="G2" s="3"/>
      <c r="H2" s="3"/>
      <c r="I2" s="2"/>
      <c r="J2" s="3" t="s">
        <v>17</v>
      </c>
      <c r="K2" s="3"/>
      <c r="L2" s="3"/>
      <c r="M2" s="3"/>
      <c r="N2" s="2"/>
      <c r="O2" s="9"/>
      <c r="P2" s="9"/>
    </row>
    <row r="3" spans="1:16" x14ac:dyDescent="0.2">
      <c r="A3" s="1"/>
      <c r="B3" s="1" t="s">
        <v>0</v>
      </c>
      <c r="C3" s="1" t="s">
        <v>1</v>
      </c>
      <c r="D3" s="1" t="s">
        <v>3</v>
      </c>
      <c r="E3" s="1"/>
      <c r="F3" s="1" t="s">
        <v>4</v>
      </c>
      <c r="G3" s="1" t="s">
        <v>5</v>
      </c>
      <c r="H3" s="1" t="s">
        <v>6</v>
      </c>
      <c r="I3" s="1"/>
      <c r="J3" s="1" t="s">
        <v>7</v>
      </c>
      <c r="K3" s="1" t="s">
        <v>8</v>
      </c>
      <c r="L3" s="1" t="s">
        <v>39</v>
      </c>
      <c r="M3" s="1" t="s">
        <v>2</v>
      </c>
      <c r="N3" s="1"/>
      <c r="O3" s="10" t="s">
        <v>9</v>
      </c>
      <c r="P3" s="10" t="s">
        <v>10</v>
      </c>
    </row>
    <row r="4" spans="1:16" x14ac:dyDescent="0.2">
      <c r="A4" t="s">
        <v>51</v>
      </c>
      <c r="B4" s="13">
        <f>'Division 0'!B9</f>
        <v>406000</v>
      </c>
      <c r="C4" s="13">
        <f>'Division 0'!C9</f>
        <v>382000</v>
      </c>
      <c r="D4" s="14">
        <f>'Division 0'!D9</f>
        <v>0.58842364532019709</v>
      </c>
      <c r="F4">
        <f>B4*D4</f>
        <v>238900.00000000003</v>
      </c>
      <c r="G4" s="5">
        <f>B4/B6</f>
        <v>0.49033816425120774</v>
      </c>
      <c r="H4" s="5">
        <f>C4/C6</f>
        <v>0.47423960273122284</v>
      </c>
      <c r="J4" s="6">
        <f>D4*(C4-B4)-K4</f>
        <v>-13992.731962822936</v>
      </c>
      <c r="K4" s="6">
        <f>$C$6*(D4-D6)*(H4-G4)</f>
        <v>-129.4355248617936</v>
      </c>
      <c r="L4" s="16">
        <f>SUM('Division 0'!K9:'Division 0'!L9)</f>
        <v>4272.1674876847255</v>
      </c>
      <c r="M4">
        <f>SUM(J4:L4)</f>
        <v>-9850.0000000000036</v>
      </c>
      <c r="O4" s="11">
        <f>'Division 0'!O9</f>
        <v>229050</v>
      </c>
      <c r="P4" s="12">
        <f>O4-F4</f>
        <v>-9850.0000000000291</v>
      </c>
    </row>
    <row r="5" spans="1:16" x14ac:dyDescent="0.2">
      <c r="A5" t="s">
        <v>52</v>
      </c>
      <c r="B5" s="13">
        <f>'Division 1'!B9</f>
        <v>422000</v>
      </c>
      <c r="C5" s="13">
        <f>'Division 1'!C9</f>
        <v>423500</v>
      </c>
      <c r="D5" s="14">
        <f>'Division 1'!D9</f>
        <v>0.56883886255924165</v>
      </c>
      <c r="F5">
        <f>B5*D5</f>
        <v>240049.99999999997</v>
      </c>
      <c r="G5" s="5">
        <f>B5/B6</f>
        <v>0.50966183574879231</v>
      </c>
      <c r="H5" s="5">
        <f>C5/C6</f>
        <v>0.5257603972687771</v>
      </c>
      <c r="J5" s="6">
        <f>D5*(C5-B5)-K5</f>
        <v>977.78631064902299</v>
      </c>
      <c r="K5" s="6">
        <f>$C$6*(D5-D6)*(H5-G5)</f>
        <v>-124.52801681016045</v>
      </c>
      <c r="L5" s="16">
        <f>SUM('Division 1'!K9:'Division 1'!L9)</f>
        <v>14946.741706161134</v>
      </c>
      <c r="M5">
        <f>SUM(J5:L5)</f>
        <v>15799.999999999996</v>
      </c>
      <c r="O5" s="11">
        <f>'Division 1'!O9</f>
        <v>255850</v>
      </c>
      <c r="P5" s="12">
        <f>O5-F5</f>
        <v>15800.000000000029</v>
      </c>
    </row>
    <row r="6" spans="1:16" x14ac:dyDescent="0.2">
      <c r="A6" t="s">
        <v>53</v>
      </c>
      <c r="B6">
        <f>SUM(B4:B5)</f>
        <v>828000</v>
      </c>
      <c r="C6">
        <f>SUM(C4:C5)</f>
        <v>805500</v>
      </c>
      <c r="D6" s="7">
        <f>SUM(F4:F5)/SUM(B4:B5)</f>
        <v>0.57844202898550723</v>
      </c>
      <c r="F6">
        <f>SUM(F4:F5)</f>
        <v>478950</v>
      </c>
      <c r="J6" s="6">
        <f>SUM(J4:J5)</f>
        <v>-13014.945652173914</v>
      </c>
      <c r="K6" s="6">
        <f>SUM(K4:K5)</f>
        <v>-253.96354167195403</v>
      </c>
      <c r="L6" s="8">
        <f>SUM(L4:L5)</f>
        <v>19218.909193845859</v>
      </c>
      <c r="M6">
        <f>SUM(M4:M5)</f>
        <v>5949.9999999999927</v>
      </c>
      <c r="O6" s="12">
        <f>SUM(O4:O5)</f>
        <v>484900</v>
      </c>
      <c r="P6" s="12">
        <f>O6-F6</f>
        <v>5950</v>
      </c>
    </row>
    <row r="7" spans="1:16" x14ac:dyDescent="0.2">
      <c r="A7" t="s">
        <v>13</v>
      </c>
      <c r="F7" s="7"/>
      <c r="O7" s="7">
        <f>O6/C6</f>
        <v>0.6019863438857852</v>
      </c>
      <c r="P7" s="7">
        <f>O7-D6</f>
        <v>2.3544314900277974E-2</v>
      </c>
    </row>
    <row r="8" spans="1:16" x14ac:dyDescent="0.2">
      <c r="A8" t="s">
        <v>11</v>
      </c>
      <c r="J8" s="6">
        <f>D6*(C6-B6)</f>
        <v>-13014.945652173912</v>
      </c>
      <c r="O8" s="12"/>
      <c r="P8" s="12"/>
    </row>
    <row r="9" spans="1:16" x14ac:dyDescent="0.2">
      <c r="A9" t="s">
        <v>12</v>
      </c>
      <c r="K9" s="6">
        <f>C6*(O7-D6)-L6</f>
        <v>-253.96354167195022</v>
      </c>
      <c r="O9" s="12"/>
      <c r="P9" s="12"/>
    </row>
    <row r="10" spans="1:16" x14ac:dyDescent="0.2">
      <c r="A10" s="13" t="s">
        <v>54</v>
      </c>
      <c r="L10" s="8">
        <f>M6-(J8+K9)</f>
        <v>19218.909193845855</v>
      </c>
      <c r="O10" s="12"/>
      <c r="P10" s="12"/>
    </row>
    <row r="11" spans="1:16" x14ac:dyDescent="0.2">
      <c r="A11" t="s">
        <v>14</v>
      </c>
      <c r="M11">
        <f>(J8+K9+L10)</f>
        <v>5949.9999999999927</v>
      </c>
      <c r="O11" s="12"/>
      <c r="P11" s="1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3" sqref="K13"/>
    </sheetView>
  </sheetViews>
  <sheetFormatPr defaultRowHeight="12.75" x14ac:dyDescent="0.2"/>
  <cols>
    <col min="1" max="1" width="20" bestFit="1" customWidth="1"/>
    <col min="2" max="2" width="6.85546875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1" width="10.140625" bestFit="1" customWidth="1"/>
    <col min="12" max="12" width="6.140625" bestFit="1" customWidth="1"/>
    <col min="13" max="13" width="5.5703125" bestFit="1" customWidth="1"/>
    <col min="15" max="15" width="11.5703125" bestFit="1" customWidth="1"/>
    <col min="16" max="16" width="12.140625" bestFit="1" customWidth="1"/>
  </cols>
  <sheetData>
    <row r="2" spans="1:16" s="2" customFormat="1" x14ac:dyDescent="0.2">
      <c r="B2" s="3" t="s">
        <v>15</v>
      </c>
      <c r="C2" s="3"/>
      <c r="D2" s="3"/>
      <c r="F2" s="3" t="s">
        <v>16</v>
      </c>
      <c r="G2" s="3"/>
      <c r="H2" s="3"/>
      <c r="J2" s="3" t="s">
        <v>17</v>
      </c>
      <c r="K2" s="3"/>
      <c r="L2" s="3"/>
      <c r="M2" s="3"/>
    </row>
    <row r="3" spans="1:16" s="1" customFormat="1" x14ac:dyDescent="0.2">
      <c r="B3" s="1" t="s">
        <v>0</v>
      </c>
      <c r="C3" s="1" t="s">
        <v>1</v>
      </c>
      <c r="D3" s="1" t="s">
        <v>3</v>
      </c>
      <c r="F3" s="1" t="s">
        <v>4</v>
      </c>
      <c r="G3" s="1" t="s">
        <v>5</v>
      </c>
      <c r="H3" s="1" t="s">
        <v>6</v>
      </c>
      <c r="J3" s="1" t="s">
        <v>7</v>
      </c>
      <c r="K3" s="1" t="s">
        <v>8</v>
      </c>
      <c r="L3" s="1" t="s">
        <v>39</v>
      </c>
      <c r="M3" s="1" t="s">
        <v>2</v>
      </c>
      <c r="O3" s="1" t="s">
        <v>9</v>
      </c>
      <c r="P3" s="1" t="s">
        <v>10</v>
      </c>
    </row>
    <row r="4" spans="1:16" x14ac:dyDescent="0.2">
      <c r="A4" t="s">
        <v>18</v>
      </c>
      <c r="B4">
        <v>3000</v>
      </c>
      <c r="C4">
        <v>6000</v>
      </c>
      <c r="D4" s="4">
        <v>0.5</v>
      </c>
      <c r="F4">
        <f>B4*D4</f>
        <v>1500</v>
      </c>
      <c r="G4" s="5">
        <f>B4/B14</f>
        <v>0.04</v>
      </c>
      <c r="H4" s="5">
        <f>C4/C14</f>
        <v>8.0536912751677847E-2</v>
      </c>
      <c r="J4" s="6">
        <f t="shared" ref="J4:J13" si="0">D4*(C4-B4)-K4</f>
        <v>2005.3466666666666</v>
      </c>
      <c r="K4" s="6">
        <f>$C$14*(D4-D14)*(H4-G4)</f>
        <v>-505.34666666666664</v>
      </c>
      <c r="L4">
        <v>0</v>
      </c>
      <c r="M4">
        <f>SUM(J4:L4)</f>
        <v>1500</v>
      </c>
      <c r="O4">
        <f>C4*D4</f>
        <v>3000</v>
      </c>
      <c r="P4">
        <f t="shared" ref="P4:P14" si="1">O4-F4</f>
        <v>1500</v>
      </c>
    </row>
    <row r="5" spans="1:16" x14ac:dyDescent="0.2">
      <c r="A5" t="s">
        <v>19</v>
      </c>
      <c r="B5">
        <v>4000</v>
      </c>
      <c r="C5">
        <v>7000</v>
      </c>
      <c r="D5" s="4">
        <v>0.75</v>
      </c>
      <c r="F5">
        <f t="shared" ref="F5:F13" si="2">B5*D5</f>
        <v>3000</v>
      </c>
      <c r="G5" s="5">
        <f>B5/B14</f>
        <v>5.3333333333333337E-2</v>
      </c>
      <c r="H5" s="5">
        <f>C5/C14</f>
        <v>9.3959731543624164E-2</v>
      </c>
      <c r="J5" s="6">
        <f t="shared" si="0"/>
        <v>1999.7955555555554</v>
      </c>
      <c r="K5" s="6">
        <f>$C$14*(D5-D14)*(H5-G5)</f>
        <v>250.20444444444445</v>
      </c>
      <c r="L5">
        <v>0</v>
      </c>
      <c r="M5">
        <f t="shared" ref="M5:M13" si="3">SUM(J5:L5)</f>
        <v>2250</v>
      </c>
      <c r="O5">
        <f t="shared" ref="O5:O13" si="4">C5*D5</f>
        <v>5250</v>
      </c>
      <c r="P5">
        <f t="shared" si="1"/>
        <v>2250</v>
      </c>
    </row>
    <row r="6" spans="1:16" x14ac:dyDescent="0.2">
      <c r="A6" t="s">
        <v>20</v>
      </c>
      <c r="B6">
        <v>6000</v>
      </c>
      <c r="C6">
        <v>9000</v>
      </c>
      <c r="D6" s="4">
        <v>0.2</v>
      </c>
      <c r="F6">
        <f t="shared" si="2"/>
        <v>1200</v>
      </c>
      <c r="G6" s="5">
        <f>B6/B14</f>
        <v>0.08</v>
      </c>
      <c r="H6" s="5">
        <f>C6/C14</f>
        <v>0.12080536912751678</v>
      </c>
      <c r="J6" s="6">
        <f t="shared" si="0"/>
        <v>2020.6933333333336</v>
      </c>
      <c r="K6" s="6">
        <f>$C$14*(D6-D14)*(H6-G6)</f>
        <v>-1420.6933333333336</v>
      </c>
      <c r="L6">
        <v>0</v>
      </c>
      <c r="M6">
        <f t="shared" si="3"/>
        <v>600</v>
      </c>
      <c r="O6">
        <f t="shared" si="4"/>
        <v>1800</v>
      </c>
      <c r="P6">
        <f t="shared" si="1"/>
        <v>600</v>
      </c>
    </row>
    <row r="7" spans="1:16" x14ac:dyDescent="0.2">
      <c r="A7" t="s">
        <v>21</v>
      </c>
      <c r="B7">
        <v>1000</v>
      </c>
      <c r="C7">
        <v>500</v>
      </c>
      <c r="D7" s="4">
        <v>0.3</v>
      </c>
      <c r="F7">
        <f t="shared" si="2"/>
        <v>300</v>
      </c>
      <c r="G7" s="5">
        <f>B7/B14</f>
        <v>1.3333333333333334E-2</v>
      </c>
      <c r="H7" s="5">
        <f>C7/C14</f>
        <v>6.7114093959731542E-3</v>
      </c>
      <c r="J7" s="6">
        <f t="shared" si="0"/>
        <v>-331.21777777777783</v>
      </c>
      <c r="K7" s="6">
        <f>$C$14*(D7-D14)*(H7-G7)</f>
        <v>181.21777777777783</v>
      </c>
      <c r="L7">
        <v>0</v>
      </c>
      <c r="M7">
        <f t="shared" si="3"/>
        <v>-150</v>
      </c>
      <c r="O7">
        <f t="shared" si="4"/>
        <v>150</v>
      </c>
      <c r="P7">
        <f t="shared" si="1"/>
        <v>-150</v>
      </c>
    </row>
    <row r="8" spans="1:16" x14ac:dyDescent="0.2">
      <c r="A8" t="s">
        <v>22</v>
      </c>
      <c r="B8">
        <v>8000</v>
      </c>
      <c r="C8">
        <v>7000</v>
      </c>
      <c r="D8" s="4">
        <v>0.4</v>
      </c>
      <c r="F8">
        <f t="shared" si="2"/>
        <v>3200</v>
      </c>
      <c r="G8" s="5">
        <f>B8/B14</f>
        <v>0.10666666666666667</v>
      </c>
      <c r="H8" s="5">
        <f>C8/C14</f>
        <v>9.3959731543624164E-2</v>
      </c>
      <c r="J8" s="6">
        <f t="shared" si="0"/>
        <v>-653.07555555555564</v>
      </c>
      <c r="K8" s="6">
        <f>$C$14*(D8-D14)*(H8-G8)</f>
        <v>253.07555555555561</v>
      </c>
      <c r="L8">
        <v>0</v>
      </c>
      <c r="M8">
        <f t="shared" si="3"/>
        <v>-400</v>
      </c>
      <c r="O8">
        <f t="shared" si="4"/>
        <v>2800</v>
      </c>
      <c r="P8">
        <f t="shared" si="1"/>
        <v>-400</v>
      </c>
    </row>
    <row r="9" spans="1:16" x14ac:dyDescent="0.2">
      <c r="A9" t="s">
        <v>23</v>
      </c>
      <c r="B9">
        <v>15000</v>
      </c>
      <c r="C9">
        <v>2000</v>
      </c>
      <c r="D9" s="4">
        <v>0.75</v>
      </c>
      <c r="F9">
        <f t="shared" si="2"/>
        <v>11250</v>
      </c>
      <c r="G9" s="5">
        <f>B9/B14</f>
        <v>0.2</v>
      </c>
      <c r="H9" s="5">
        <f>C9/C14</f>
        <v>2.6845637583892617E-2</v>
      </c>
      <c r="J9" s="6">
        <f t="shared" si="0"/>
        <v>-8683.6</v>
      </c>
      <c r="K9" s="6">
        <f>$C$14*(D9-D14)*(H9-G9)</f>
        <v>-1066.4000000000001</v>
      </c>
      <c r="L9">
        <v>0</v>
      </c>
      <c r="M9">
        <f t="shared" si="3"/>
        <v>-9750</v>
      </c>
      <c r="O9">
        <f t="shared" si="4"/>
        <v>1500</v>
      </c>
      <c r="P9">
        <f t="shared" si="1"/>
        <v>-9750</v>
      </c>
    </row>
    <row r="10" spans="1:16" x14ac:dyDescent="0.2">
      <c r="A10" t="s">
        <v>24</v>
      </c>
      <c r="B10">
        <v>2000</v>
      </c>
      <c r="C10">
        <v>7000</v>
      </c>
      <c r="D10" s="4">
        <v>0.6</v>
      </c>
      <c r="F10">
        <f t="shared" si="2"/>
        <v>1200</v>
      </c>
      <c r="G10" s="5">
        <f>B10/B14</f>
        <v>2.6666666666666668E-2</v>
      </c>
      <c r="H10" s="5">
        <f>C10/C14</f>
        <v>9.3959731543624164E-2</v>
      </c>
      <c r="J10" s="6">
        <f t="shared" si="0"/>
        <v>3337.5644444444447</v>
      </c>
      <c r="K10" s="6">
        <f>$C$14*(D10-D14)*(H10-G10)</f>
        <v>-337.56444444444452</v>
      </c>
      <c r="L10">
        <v>0</v>
      </c>
      <c r="M10">
        <f t="shared" si="3"/>
        <v>3000</v>
      </c>
      <c r="O10">
        <f t="shared" si="4"/>
        <v>4200</v>
      </c>
      <c r="P10">
        <f t="shared" si="1"/>
        <v>3000</v>
      </c>
    </row>
    <row r="11" spans="1:16" x14ac:dyDescent="0.2">
      <c r="A11" t="s">
        <v>25</v>
      </c>
      <c r="B11">
        <v>12000</v>
      </c>
      <c r="C11">
        <v>9000</v>
      </c>
      <c r="D11" s="4">
        <v>0.9</v>
      </c>
      <c r="F11">
        <f t="shared" si="2"/>
        <v>10800</v>
      </c>
      <c r="G11" s="5">
        <f>B11/B14</f>
        <v>0.16</v>
      </c>
      <c r="H11" s="5">
        <f>C11/C14</f>
        <v>0.12080536912751678</v>
      </c>
      <c r="J11" s="6">
        <f t="shared" si="0"/>
        <v>-2020.6133333333332</v>
      </c>
      <c r="K11" s="6">
        <f>$C$14*(D11-D14)*(H11-G11)</f>
        <v>-679.38666666666666</v>
      </c>
      <c r="L11">
        <v>0</v>
      </c>
      <c r="M11">
        <f t="shared" si="3"/>
        <v>-2700</v>
      </c>
      <c r="O11">
        <f t="shared" si="4"/>
        <v>8100</v>
      </c>
      <c r="P11">
        <f t="shared" si="1"/>
        <v>-2700</v>
      </c>
    </row>
    <row r="12" spans="1:16" x14ac:dyDescent="0.2">
      <c r="A12" t="s">
        <v>26</v>
      </c>
      <c r="B12">
        <v>20000</v>
      </c>
      <c r="C12">
        <v>18000</v>
      </c>
      <c r="D12" s="4">
        <v>0.8</v>
      </c>
      <c r="F12">
        <f t="shared" si="2"/>
        <v>16000</v>
      </c>
      <c r="G12" s="5">
        <f>B12/B14</f>
        <v>0.26666666666666666</v>
      </c>
      <c r="H12" s="5">
        <f>C12/C14</f>
        <v>0.24161073825503357</v>
      </c>
      <c r="J12" s="6">
        <f t="shared" si="0"/>
        <v>-1352.3555555555556</v>
      </c>
      <c r="K12" s="6">
        <f>$C$14*(D12-D14)*(H12-G12)</f>
        <v>-247.64444444444436</v>
      </c>
      <c r="L12">
        <v>0</v>
      </c>
      <c r="M12">
        <f t="shared" si="3"/>
        <v>-1600</v>
      </c>
      <c r="O12">
        <f t="shared" si="4"/>
        <v>14400</v>
      </c>
      <c r="P12">
        <f t="shared" si="1"/>
        <v>-1600</v>
      </c>
    </row>
    <row r="13" spans="1:16" x14ac:dyDescent="0.2">
      <c r="A13" t="s">
        <v>27</v>
      </c>
      <c r="B13">
        <v>4000</v>
      </c>
      <c r="C13">
        <v>9000</v>
      </c>
      <c r="D13" s="4">
        <v>0.4</v>
      </c>
      <c r="F13">
        <f t="shared" si="2"/>
        <v>1600</v>
      </c>
      <c r="G13" s="5">
        <f>B13/B14</f>
        <v>5.3333333333333337E-2</v>
      </c>
      <c r="H13" s="5">
        <f>C13/C14</f>
        <v>0.12080536912751678</v>
      </c>
      <c r="J13" s="6">
        <f t="shared" si="0"/>
        <v>3343.7955555555554</v>
      </c>
      <c r="K13" s="6">
        <f>$C$14*(D13-D14)*(H13-G13)</f>
        <v>-1343.7955555555557</v>
      </c>
      <c r="L13">
        <v>0</v>
      </c>
      <c r="M13">
        <f t="shared" si="3"/>
        <v>1999.9999999999998</v>
      </c>
      <c r="O13">
        <f t="shared" si="4"/>
        <v>3600</v>
      </c>
      <c r="P13">
        <f t="shared" si="1"/>
        <v>2000</v>
      </c>
    </row>
    <row r="14" spans="1:16" x14ac:dyDescent="0.2">
      <c r="A14" t="s">
        <v>29</v>
      </c>
      <c r="B14" s="13">
        <f>SUM(B4:B13)</f>
        <v>75000</v>
      </c>
      <c r="C14" s="13">
        <f>SUM(C4:C13)</f>
        <v>74500</v>
      </c>
      <c r="D14" s="14">
        <f>SUM(F4:F13)/SUM(B4:B13)</f>
        <v>0.66733333333333333</v>
      </c>
      <c r="F14">
        <f>SUM(F4:F13)</f>
        <v>50050</v>
      </c>
      <c r="J14" s="6">
        <f>SUM(J4:J13)</f>
        <v>-333.66666666666697</v>
      </c>
      <c r="K14" s="15">
        <f>SUM(K4:K13)</f>
        <v>-4916.3333333333339</v>
      </c>
      <c r="L14" s="13">
        <f>SUM(L4:L13)</f>
        <v>0</v>
      </c>
      <c r="M14">
        <f>SUM(M4:M13)</f>
        <v>-5250</v>
      </c>
      <c r="O14">
        <f>SUM(O4:O13)</f>
        <v>44800</v>
      </c>
      <c r="P14">
        <f t="shared" si="1"/>
        <v>-5250</v>
      </c>
    </row>
    <row r="15" spans="1:16" x14ac:dyDescent="0.2">
      <c r="A15" t="s">
        <v>13</v>
      </c>
      <c r="F15" s="7"/>
      <c r="O15" s="7">
        <f>O14/C14</f>
        <v>0.60134228187919458</v>
      </c>
      <c r="P15" s="7">
        <f>O15-D14</f>
        <v>-6.5991051454138749E-2</v>
      </c>
    </row>
    <row r="16" spans="1:16" x14ac:dyDescent="0.2">
      <c r="A16" t="s">
        <v>11</v>
      </c>
      <c r="J16" s="6">
        <f>D14*(C14-B14)</f>
        <v>-333.66666666666669</v>
      </c>
    </row>
    <row r="17" spans="1:13" x14ac:dyDescent="0.2">
      <c r="A17" t="s">
        <v>12</v>
      </c>
      <c r="K17" s="6">
        <f>C14*(O15-D14)-L14</f>
        <v>-4916.3333333333367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-5250.0000000000036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4" sqref="K14"/>
    </sheetView>
  </sheetViews>
  <sheetFormatPr defaultRowHeight="12.75" x14ac:dyDescent="0.2"/>
  <cols>
    <col min="1" max="1" width="20" bestFit="1" customWidth="1"/>
    <col min="2" max="2" width="6.85546875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0" width="13" customWidth="1"/>
    <col min="11" max="11" width="11.5703125" bestFit="1" customWidth="1"/>
    <col min="12" max="12" width="6.140625" bestFit="1" customWidth="1"/>
    <col min="13" max="13" width="6" bestFit="1" customWidth="1"/>
    <col min="15" max="16" width="11.5703125" bestFit="1" customWidth="1"/>
  </cols>
  <sheetData>
    <row r="2" spans="1:16" s="2" customFormat="1" x14ac:dyDescent="0.2">
      <c r="B2" s="3" t="s">
        <v>15</v>
      </c>
      <c r="C2" s="3"/>
      <c r="D2" s="3"/>
      <c r="F2" s="3" t="s">
        <v>16</v>
      </c>
      <c r="G2" s="3"/>
      <c r="H2" s="3"/>
      <c r="J2" s="3" t="s">
        <v>17</v>
      </c>
      <c r="K2" s="3"/>
      <c r="L2" s="3"/>
      <c r="M2" s="3"/>
    </row>
    <row r="3" spans="1:16" s="1" customFormat="1" x14ac:dyDescent="0.2">
      <c r="B3" s="1" t="s">
        <v>0</v>
      </c>
      <c r="C3" s="1" t="s">
        <v>1</v>
      </c>
      <c r="D3" s="1" t="s">
        <v>3</v>
      </c>
      <c r="F3" s="1" t="s">
        <v>4</v>
      </c>
      <c r="G3" s="1" t="s">
        <v>5</v>
      </c>
      <c r="H3" s="1" t="s">
        <v>6</v>
      </c>
      <c r="J3" s="1" t="s">
        <v>7</v>
      </c>
      <c r="K3" s="1" t="s">
        <v>8</v>
      </c>
      <c r="L3" s="1" t="s">
        <v>39</v>
      </c>
      <c r="M3" s="1" t="s">
        <v>2</v>
      </c>
      <c r="O3" s="1" t="s">
        <v>9</v>
      </c>
      <c r="P3" s="1" t="s">
        <v>10</v>
      </c>
    </row>
    <row r="4" spans="1:16" x14ac:dyDescent="0.2">
      <c r="A4" t="s">
        <v>18</v>
      </c>
      <c r="B4">
        <v>8000</v>
      </c>
      <c r="C4">
        <v>18000</v>
      </c>
      <c r="D4" s="4">
        <v>0.5</v>
      </c>
      <c r="F4">
        <f>B4*D4</f>
        <v>4000</v>
      </c>
      <c r="G4" s="5">
        <f>B4/B14</f>
        <v>0.1</v>
      </c>
      <c r="H4" s="5">
        <f>C4/C14</f>
        <v>0.2</v>
      </c>
      <c r="J4" s="6">
        <f t="shared" ref="J4:J13" si="0">D4*(C4-B4)-K4</f>
        <v>5348.75</v>
      </c>
      <c r="K4" s="6">
        <f>$C$14*(D4-D14)*(H4-G4)</f>
        <v>-348.74999999999955</v>
      </c>
      <c r="L4">
        <v>0</v>
      </c>
      <c r="M4">
        <f>SUM(J4:L4)</f>
        <v>5000</v>
      </c>
      <c r="O4">
        <f>C4*D4</f>
        <v>9000</v>
      </c>
      <c r="P4">
        <f t="shared" ref="P4:P14" si="1">O4-F4</f>
        <v>5000</v>
      </c>
    </row>
    <row r="5" spans="1:16" x14ac:dyDescent="0.2">
      <c r="A5" t="s">
        <v>19</v>
      </c>
      <c r="B5">
        <v>10000</v>
      </c>
      <c r="C5">
        <v>6000</v>
      </c>
      <c r="D5" s="4">
        <v>0.75</v>
      </c>
      <c r="F5">
        <f t="shared" ref="F5:F13" si="2">B5*D5</f>
        <v>7500</v>
      </c>
      <c r="G5" s="5">
        <f>B5/B14</f>
        <v>0.125</v>
      </c>
      <c r="H5" s="5">
        <f>C5/C14</f>
        <v>6.6666666666666666E-2</v>
      </c>
      <c r="J5" s="6">
        <f t="shared" si="0"/>
        <v>-1890.9374999999998</v>
      </c>
      <c r="K5" s="6">
        <f>$C$14*(D5-D14)*(H5-G5)</f>
        <v>-1109.0625000000002</v>
      </c>
      <c r="L5">
        <v>0</v>
      </c>
      <c r="M5">
        <f t="shared" ref="M5:M13" si="3">SUM(J5:L5)</f>
        <v>-3000</v>
      </c>
      <c r="O5">
        <f t="shared" ref="O5:O13" si="4">C5*D5</f>
        <v>4500</v>
      </c>
      <c r="P5">
        <f t="shared" si="1"/>
        <v>-3000</v>
      </c>
    </row>
    <row r="6" spans="1:16" x14ac:dyDescent="0.2">
      <c r="A6" t="s">
        <v>20</v>
      </c>
      <c r="B6">
        <v>6000</v>
      </c>
      <c r="C6">
        <v>12000</v>
      </c>
      <c r="D6" s="4">
        <v>0.2</v>
      </c>
      <c r="F6">
        <f t="shared" si="2"/>
        <v>1200</v>
      </c>
      <c r="G6" s="5">
        <f>B6/B14</f>
        <v>7.4999999999999997E-2</v>
      </c>
      <c r="H6" s="5">
        <f>C6/C14</f>
        <v>0.13333333333333333</v>
      </c>
      <c r="J6" s="6">
        <f t="shared" si="0"/>
        <v>2978.4375</v>
      </c>
      <c r="K6" s="6">
        <f>$C$14*(D6-D14)*(H6-G6)</f>
        <v>-1778.4374999999998</v>
      </c>
      <c r="L6">
        <v>0</v>
      </c>
      <c r="M6">
        <f t="shared" si="3"/>
        <v>1200.0000000000002</v>
      </c>
      <c r="O6">
        <f t="shared" si="4"/>
        <v>2400</v>
      </c>
      <c r="P6">
        <f t="shared" si="1"/>
        <v>1200</v>
      </c>
    </row>
    <row r="7" spans="1:16" x14ac:dyDescent="0.2">
      <c r="A7" t="s">
        <v>21</v>
      </c>
      <c r="B7">
        <v>12000</v>
      </c>
      <c r="C7">
        <v>2000</v>
      </c>
      <c r="D7" s="4">
        <v>0.3</v>
      </c>
      <c r="F7">
        <f t="shared" si="2"/>
        <v>3600</v>
      </c>
      <c r="G7" s="5">
        <f>B7/B14</f>
        <v>0.15</v>
      </c>
      <c r="H7" s="5">
        <f>C7/C14</f>
        <v>2.2222222222222223E-2</v>
      </c>
      <c r="J7" s="6">
        <f t="shared" si="0"/>
        <v>-5745.625</v>
      </c>
      <c r="K7" s="6">
        <f>$C$14*(D7-D14)*(H7-G7)</f>
        <v>2745.6249999999995</v>
      </c>
      <c r="L7">
        <v>0</v>
      </c>
      <c r="M7">
        <f t="shared" si="3"/>
        <v>-3000.0000000000005</v>
      </c>
      <c r="O7">
        <f t="shared" si="4"/>
        <v>600</v>
      </c>
      <c r="P7">
        <f t="shared" si="1"/>
        <v>-3000</v>
      </c>
    </row>
    <row r="8" spans="1:16" x14ac:dyDescent="0.2">
      <c r="A8" t="s">
        <v>22</v>
      </c>
      <c r="B8">
        <v>1000</v>
      </c>
      <c r="C8">
        <v>8000</v>
      </c>
      <c r="D8" s="4">
        <v>0.4</v>
      </c>
      <c r="F8">
        <f t="shared" si="2"/>
        <v>400</v>
      </c>
      <c r="G8" s="5">
        <f>B8/B14</f>
        <v>1.2500000000000001E-2</v>
      </c>
      <c r="H8" s="5">
        <f>C8/C14</f>
        <v>8.8888888888888892E-2</v>
      </c>
      <c r="J8" s="6">
        <f t="shared" si="0"/>
        <v>3753.9062499999995</v>
      </c>
      <c r="K8" s="6">
        <f>$C$14*(D8-D14)*(H8-G8)</f>
        <v>-953.90624999999955</v>
      </c>
      <c r="L8">
        <v>0</v>
      </c>
      <c r="M8">
        <f t="shared" si="3"/>
        <v>2800</v>
      </c>
      <c r="O8">
        <f t="shared" si="4"/>
        <v>3200</v>
      </c>
      <c r="P8">
        <f t="shared" si="1"/>
        <v>2800</v>
      </c>
    </row>
    <row r="9" spans="1:16" x14ac:dyDescent="0.2">
      <c r="A9" t="s">
        <v>23</v>
      </c>
      <c r="B9">
        <v>4000</v>
      </c>
      <c r="C9">
        <v>9000</v>
      </c>
      <c r="D9" s="4">
        <v>0.75</v>
      </c>
      <c r="F9">
        <f t="shared" si="2"/>
        <v>3000</v>
      </c>
      <c r="G9" s="5">
        <f>B9/B14</f>
        <v>0.05</v>
      </c>
      <c r="H9" s="5">
        <f>C9/C14</f>
        <v>0.1</v>
      </c>
      <c r="J9" s="6">
        <f t="shared" si="0"/>
        <v>2799.375</v>
      </c>
      <c r="K9" s="6">
        <f>$C$14*(D9-D14)*(H9-G9)</f>
        <v>950.62500000000023</v>
      </c>
      <c r="L9">
        <v>0</v>
      </c>
      <c r="M9">
        <f t="shared" si="3"/>
        <v>3750</v>
      </c>
      <c r="O9">
        <f t="shared" si="4"/>
        <v>6750</v>
      </c>
      <c r="P9">
        <f t="shared" si="1"/>
        <v>3750</v>
      </c>
    </row>
    <row r="10" spans="1:16" x14ac:dyDescent="0.2">
      <c r="A10" t="s">
        <v>24</v>
      </c>
      <c r="B10">
        <v>8000</v>
      </c>
      <c r="C10">
        <v>3000</v>
      </c>
      <c r="D10" s="4">
        <v>0.6</v>
      </c>
      <c r="F10">
        <f t="shared" si="2"/>
        <v>4800</v>
      </c>
      <c r="G10" s="5">
        <f>B10/B14</f>
        <v>0.1</v>
      </c>
      <c r="H10" s="5">
        <f>C10/C14</f>
        <v>3.3333333333333333E-2</v>
      </c>
      <c r="J10" s="6">
        <f t="shared" si="0"/>
        <v>-2632.5</v>
      </c>
      <c r="K10" s="6">
        <f>$C$14*(D10-D14)*(H10-G10)</f>
        <v>-367.50000000000023</v>
      </c>
      <c r="L10">
        <v>0</v>
      </c>
      <c r="M10">
        <f t="shared" si="3"/>
        <v>-3000</v>
      </c>
      <c r="O10">
        <f t="shared" si="4"/>
        <v>1800</v>
      </c>
      <c r="P10">
        <f t="shared" si="1"/>
        <v>-3000</v>
      </c>
    </row>
    <row r="11" spans="1:16" x14ac:dyDescent="0.2">
      <c r="A11" t="s">
        <v>25</v>
      </c>
      <c r="B11">
        <v>10000</v>
      </c>
      <c r="C11">
        <v>20000</v>
      </c>
      <c r="D11" s="4">
        <v>0.9</v>
      </c>
      <c r="F11">
        <f t="shared" si="2"/>
        <v>9000</v>
      </c>
      <c r="G11" s="5">
        <f>B11/B14</f>
        <v>0.125</v>
      </c>
      <c r="H11" s="5">
        <f>C11/C14</f>
        <v>0.22222222222222221</v>
      </c>
      <c r="J11" s="6">
        <f t="shared" si="0"/>
        <v>5839.0625</v>
      </c>
      <c r="K11" s="6">
        <f>$C$14*(D11-D14)*(H11-G11)</f>
        <v>3160.9375000000005</v>
      </c>
      <c r="L11">
        <v>0</v>
      </c>
      <c r="M11">
        <f t="shared" si="3"/>
        <v>9000</v>
      </c>
      <c r="O11">
        <f t="shared" si="4"/>
        <v>18000</v>
      </c>
      <c r="P11">
        <f t="shared" si="1"/>
        <v>9000</v>
      </c>
    </row>
    <row r="12" spans="1:16" x14ac:dyDescent="0.2">
      <c r="A12" t="s">
        <v>26</v>
      </c>
      <c r="B12">
        <v>3000</v>
      </c>
      <c r="C12">
        <v>6000</v>
      </c>
      <c r="D12" s="4">
        <v>0.8</v>
      </c>
      <c r="F12">
        <f t="shared" si="2"/>
        <v>2400</v>
      </c>
      <c r="G12" s="5">
        <f>B12/B14</f>
        <v>3.7499999999999999E-2</v>
      </c>
      <c r="H12" s="5">
        <f>C12/C14</f>
        <v>6.6666666666666666E-2</v>
      </c>
      <c r="J12" s="6">
        <f t="shared" si="0"/>
        <v>1714.2187499999998</v>
      </c>
      <c r="K12" s="6">
        <f>$C$14*(D12-D14)*(H12-G12)</f>
        <v>685.78125000000023</v>
      </c>
      <c r="L12">
        <v>0</v>
      </c>
      <c r="M12">
        <f t="shared" si="3"/>
        <v>2400</v>
      </c>
      <c r="O12">
        <f t="shared" si="4"/>
        <v>4800</v>
      </c>
      <c r="P12">
        <f t="shared" si="1"/>
        <v>2400</v>
      </c>
    </row>
    <row r="13" spans="1:16" x14ac:dyDescent="0.2">
      <c r="A13" t="s">
        <v>27</v>
      </c>
      <c r="B13">
        <v>18000</v>
      </c>
      <c r="C13">
        <v>6000</v>
      </c>
      <c r="D13" s="4">
        <v>0.4</v>
      </c>
      <c r="F13">
        <f t="shared" si="2"/>
        <v>7200</v>
      </c>
      <c r="G13" s="5">
        <f>B13/B14</f>
        <v>0.22500000000000001</v>
      </c>
      <c r="H13" s="5">
        <f>C13/C14</f>
        <v>6.6666666666666666E-2</v>
      </c>
      <c r="J13" s="6">
        <f t="shared" si="0"/>
        <v>-6777.1874999999991</v>
      </c>
      <c r="K13" s="6">
        <f>$C$14*(D13-D14)*(H13-G13)</f>
        <v>1977.1874999999989</v>
      </c>
      <c r="L13">
        <v>0</v>
      </c>
      <c r="M13">
        <f t="shared" si="3"/>
        <v>-4800</v>
      </c>
      <c r="O13">
        <f t="shared" si="4"/>
        <v>2400</v>
      </c>
      <c r="P13">
        <f t="shared" si="1"/>
        <v>-4800</v>
      </c>
    </row>
    <row r="14" spans="1:16" x14ac:dyDescent="0.2">
      <c r="A14" t="s">
        <v>30</v>
      </c>
      <c r="B14" s="13">
        <f>SUM(B4:B13)</f>
        <v>80000</v>
      </c>
      <c r="C14" s="13">
        <f>SUM(C4:C13)</f>
        <v>90000</v>
      </c>
      <c r="D14" s="14">
        <f>SUM(F4:F13)/SUM(B4:B13)</f>
        <v>0.53874999999999995</v>
      </c>
      <c r="F14">
        <f>SUM(F4:F13)</f>
        <v>43100</v>
      </c>
      <c r="J14" s="6">
        <f>SUM(J4:J13)</f>
        <v>5387.5000000000009</v>
      </c>
      <c r="K14" s="15">
        <f>SUM(K4:K13)</f>
        <v>4962.5</v>
      </c>
      <c r="L14" s="13">
        <f>SUM(L4:L13)</f>
        <v>0</v>
      </c>
      <c r="M14">
        <f>SUM(M4:M13)</f>
        <v>10350</v>
      </c>
      <c r="O14">
        <f>SUM(O4:O13)</f>
        <v>53450</v>
      </c>
      <c r="P14">
        <f t="shared" si="1"/>
        <v>10350</v>
      </c>
    </row>
    <row r="15" spans="1:16" x14ac:dyDescent="0.2">
      <c r="A15" t="s">
        <v>13</v>
      </c>
      <c r="F15" s="7"/>
      <c r="O15" s="7">
        <f>O14/C14</f>
        <v>0.59388888888888891</v>
      </c>
      <c r="P15" s="7">
        <f>O15-D14</f>
        <v>5.5138888888888959E-2</v>
      </c>
    </row>
    <row r="16" spans="1:16" x14ac:dyDescent="0.2">
      <c r="A16" t="s">
        <v>11</v>
      </c>
      <c r="J16" s="6">
        <f>D14*(C14-B14)</f>
        <v>5387.4999999999991</v>
      </c>
    </row>
    <row r="17" spans="1:13" x14ac:dyDescent="0.2">
      <c r="A17" t="s">
        <v>12</v>
      </c>
      <c r="K17" s="6">
        <f>C14*(O15-D14)-L14</f>
        <v>4962.5000000000064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10350.000000000005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4" sqref="K14"/>
    </sheetView>
  </sheetViews>
  <sheetFormatPr defaultRowHeight="12.75" x14ac:dyDescent="0.2"/>
  <cols>
    <col min="1" max="1" width="20" bestFit="1" customWidth="1"/>
    <col min="2" max="2" width="6.85546875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0" width="10.140625" bestFit="1" customWidth="1"/>
    <col min="11" max="11" width="11.140625" bestFit="1" customWidth="1"/>
    <col min="12" max="12" width="6.140625" bestFit="1" customWidth="1"/>
    <col min="13" max="13" width="6.5703125" bestFit="1" customWidth="1"/>
    <col min="15" max="16" width="11.5703125" bestFit="1" customWidth="1"/>
  </cols>
  <sheetData>
    <row r="2" spans="1:16" s="2" customFormat="1" x14ac:dyDescent="0.2">
      <c r="B2" s="3" t="s">
        <v>15</v>
      </c>
      <c r="C2" s="3"/>
      <c r="D2" s="3"/>
      <c r="F2" s="3" t="s">
        <v>16</v>
      </c>
      <c r="G2" s="3"/>
      <c r="H2" s="3"/>
      <c r="J2" s="3" t="s">
        <v>17</v>
      </c>
      <c r="K2" s="3"/>
      <c r="L2" s="3"/>
      <c r="M2" s="3"/>
    </row>
    <row r="3" spans="1:16" s="1" customFormat="1" x14ac:dyDescent="0.2">
      <c r="B3" s="1" t="s">
        <v>0</v>
      </c>
      <c r="C3" s="1" t="s">
        <v>1</v>
      </c>
      <c r="D3" s="1" t="s">
        <v>3</v>
      </c>
      <c r="F3" s="1" t="s">
        <v>4</v>
      </c>
      <c r="G3" s="1" t="s">
        <v>5</v>
      </c>
      <c r="H3" s="1" t="s">
        <v>6</v>
      </c>
      <c r="J3" s="1" t="s">
        <v>7</v>
      </c>
      <c r="K3" s="1" t="s">
        <v>8</v>
      </c>
      <c r="L3" s="1" t="s">
        <v>39</v>
      </c>
      <c r="M3" s="1" t="s">
        <v>2</v>
      </c>
      <c r="O3" s="1" t="s">
        <v>9</v>
      </c>
      <c r="P3" s="1" t="s">
        <v>10</v>
      </c>
    </row>
    <row r="4" spans="1:16" x14ac:dyDescent="0.2">
      <c r="A4" t="s">
        <v>18</v>
      </c>
      <c r="B4">
        <v>12000</v>
      </c>
      <c r="C4">
        <v>10000</v>
      </c>
      <c r="D4" s="4">
        <v>0.5</v>
      </c>
      <c r="F4">
        <f>B4*D4</f>
        <v>6000</v>
      </c>
      <c r="G4" s="5">
        <f>B4/B14</f>
        <v>0.14457831325301204</v>
      </c>
      <c r="H4" s="5">
        <f>C4/C14</f>
        <v>0.11494252873563218</v>
      </c>
      <c r="J4" s="6">
        <f t="shared" ref="J4:J13" si="0">D4*(C4-B4)-K4</f>
        <v>-1194.1500943533169</v>
      </c>
      <c r="K4" s="6">
        <f>$C$14*(D4-D14)*(H4-G4)</f>
        <v>194.15009435331697</v>
      </c>
      <c r="L4">
        <v>0</v>
      </c>
      <c r="M4">
        <f>SUM(J4:L4)</f>
        <v>-1000</v>
      </c>
      <c r="O4">
        <f>C4*D4</f>
        <v>5000</v>
      </c>
      <c r="P4">
        <f t="shared" ref="P4:P14" si="1">O4-F4</f>
        <v>-1000</v>
      </c>
    </row>
    <row r="5" spans="1:16" x14ac:dyDescent="0.2">
      <c r="A5" t="s">
        <v>19</v>
      </c>
      <c r="B5">
        <v>1000</v>
      </c>
      <c r="C5">
        <v>6000</v>
      </c>
      <c r="D5" s="4">
        <v>0.75</v>
      </c>
      <c r="F5">
        <f t="shared" ref="F5:F13" si="2">B5*D5</f>
        <v>750</v>
      </c>
      <c r="G5" s="5">
        <f>B5/B14</f>
        <v>1.2048192771084338E-2</v>
      </c>
      <c r="H5" s="5">
        <f>C5/C14</f>
        <v>6.8965517241379309E-2</v>
      </c>
      <c r="J5" s="6">
        <f t="shared" si="0"/>
        <v>2884.9252431412397</v>
      </c>
      <c r="K5" s="6">
        <f>$C$14*(D5-D14)*(H5-G5)</f>
        <v>865.07475685876011</v>
      </c>
      <c r="L5">
        <v>0</v>
      </c>
      <c r="M5">
        <f t="shared" ref="M5:M13" si="3">SUM(J5:L5)</f>
        <v>3750</v>
      </c>
      <c r="O5">
        <f t="shared" ref="O5:O13" si="4">C5*D5</f>
        <v>4500</v>
      </c>
      <c r="P5">
        <f t="shared" si="1"/>
        <v>3750</v>
      </c>
    </row>
    <row r="6" spans="1:16" x14ac:dyDescent="0.2">
      <c r="A6" t="s">
        <v>20</v>
      </c>
      <c r="B6">
        <v>10000</v>
      </c>
      <c r="C6">
        <v>3000</v>
      </c>
      <c r="D6" s="4">
        <v>0.2</v>
      </c>
      <c r="F6">
        <f t="shared" si="2"/>
        <v>2000</v>
      </c>
      <c r="G6" s="5">
        <f>B6/B14</f>
        <v>0.12048192771084337</v>
      </c>
      <c r="H6" s="5">
        <f>C6/C14</f>
        <v>3.4482758620689655E-2</v>
      </c>
      <c r="J6" s="6">
        <f t="shared" si="0"/>
        <v>-4207.9764842502536</v>
      </c>
      <c r="K6" s="6">
        <f>$C$14*(D6-D14)*(H6-G6)</f>
        <v>2807.9764842502541</v>
      </c>
      <c r="L6">
        <v>0</v>
      </c>
      <c r="M6">
        <f t="shared" si="3"/>
        <v>-1399.9999999999995</v>
      </c>
      <c r="O6">
        <f t="shared" si="4"/>
        <v>600</v>
      </c>
      <c r="P6">
        <f t="shared" si="1"/>
        <v>-1400</v>
      </c>
    </row>
    <row r="7" spans="1:16" x14ac:dyDescent="0.2">
      <c r="A7" t="s">
        <v>21</v>
      </c>
      <c r="B7">
        <v>3000</v>
      </c>
      <c r="C7">
        <v>8000</v>
      </c>
      <c r="D7" s="4">
        <v>0.3</v>
      </c>
      <c r="F7">
        <f t="shared" si="2"/>
        <v>900</v>
      </c>
      <c r="G7" s="5">
        <f>B7/B14</f>
        <v>3.614457831325301E-2</v>
      </c>
      <c r="H7" s="5">
        <f>C7/C14</f>
        <v>9.1954022988505746E-2</v>
      </c>
      <c r="J7" s="6">
        <f t="shared" si="0"/>
        <v>2836.7034402670929</v>
      </c>
      <c r="K7" s="6">
        <f>$C$14*(D7-D14)*(H7-G7)</f>
        <v>-1336.7034402670929</v>
      </c>
      <c r="L7">
        <v>0</v>
      </c>
      <c r="M7">
        <f t="shared" si="3"/>
        <v>1500</v>
      </c>
      <c r="O7">
        <f t="shared" si="4"/>
        <v>2400</v>
      </c>
      <c r="P7">
        <f t="shared" si="1"/>
        <v>1500</v>
      </c>
    </row>
    <row r="8" spans="1:16" x14ac:dyDescent="0.2">
      <c r="A8" t="s">
        <v>22</v>
      </c>
      <c r="B8">
        <v>6000</v>
      </c>
      <c r="C8">
        <v>7000</v>
      </c>
      <c r="D8" s="4">
        <v>0.4</v>
      </c>
      <c r="F8">
        <f t="shared" si="2"/>
        <v>2400</v>
      </c>
      <c r="G8" s="5">
        <f>B8/B14</f>
        <v>7.2289156626506021E-2</v>
      </c>
      <c r="H8" s="5">
        <f>C8/C14</f>
        <v>8.0459770114942528E-2</v>
      </c>
      <c r="J8" s="6">
        <f t="shared" si="0"/>
        <v>524.61169981129342</v>
      </c>
      <c r="K8" s="6">
        <f>$C$14*(D8-D14)*(H8-G8)</f>
        <v>-124.61169981129342</v>
      </c>
      <c r="L8">
        <v>0</v>
      </c>
      <c r="M8">
        <f t="shared" si="3"/>
        <v>400</v>
      </c>
      <c r="O8">
        <f t="shared" si="4"/>
        <v>2800</v>
      </c>
      <c r="P8">
        <f t="shared" si="1"/>
        <v>400</v>
      </c>
    </row>
    <row r="9" spans="1:16" x14ac:dyDescent="0.2">
      <c r="A9" t="s">
        <v>23</v>
      </c>
      <c r="B9">
        <v>8000</v>
      </c>
      <c r="C9">
        <v>18000</v>
      </c>
      <c r="D9" s="4">
        <v>0.75</v>
      </c>
      <c r="F9">
        <f t="shared" si="2"/>
        <v>6000</v>
      </c>
      <c r="G9" s="5">
        <f>B9/B14</f>
        <v>9.6385542168674704E-2</v>
      </c>
      <c r="H9" s="5">
        <f>C9/C14</f>
        <v>0.20689655172413793</v>
      </c>
      <c r="J9" s="6">
        <f t="shared" si="0"/>
        <v>5820.3658005516045</v>
      </c>
      <c r="K9" s="6">
        <f>$C$14*(D9-D14)*(H9-G9)</f>
        <v>1679.6341994483955</v>
      </c>
      <c r="L9">
        <v>0</v>
      </c>
      <c r="M9">
        <f t="shared" si="3"/>
        <v>7500</v>
      </c>
      <c r="O9">
        <f t="shared" si="4"/>
        <v>13500</v>
      </c>
      <c r="P9">
        <f t="shared" si="1"/>
        <v>7500</v>
      </c>
    </row>
    <row r="10" spans="1:16" x14ac:dyDescent="0.2">
      <c r="A10" t="s">
        <v>24</v>
      </c>
      <c r="B10">
        <v>19000</v>
      </c>
      <c r="C10">
        <v>12000</v>
      </c>
      <c r="D10" s="4">
        <v>0.6</v>
      </c>
      <c r="F10">
        <f t="shared" si="2"/>
        <v>11400</v>
      </c>
      <c r="G10" s="5">
        <f>B10/B14</f>
        <v>0.2289156626506024</v>
      </c>
      <c r="H10" s="5">
        <f>C10/C14</f>
        <v>0.13793103448275862</v>
      </c>
      <c r="J10" s="6">
        <f t="shared" si="0"/>
        <v>-4004.4926694730734</v>
      </c>
      <c r="K10" s="6">
        <f>$C$14*(D10-D14)*(H10-G10)</f>
        <v>-195.50733052692641</v>
      </c>
      <c r="L10">
        <v>0</v>
      </c>
      <c r="M10">
        <f t="shared" si="3"/>
        <v>-4200</v>
      </c>
      <c r="O10">
        <f t="shared" si="4"/>
        <v>7200</v>
      </c>
      <c r="P10">
        <f t="shared" si="1"/>
        <v>-4200</v>
      </c>
    </row>
    <row r="11" spans="1:16" x14ac:dyDescent="0.2">
      <c r="A11" t="s">
        <v>25</v>
      </c>
      <c r="B11">
        <v>3000</v>
      </c>
      <c r="C11">
        <v>8000</v>
      </c>
      <c r="D11" s="4">
        <v>0.9</v>
      </c>
      <c r="F11">
        <f t="shared" si="2"/>
        <v>2700</v>
      </c>
      <c r="G11" s="5">
        <f>B11/B14</f>
        <v>3.614457831325301E-2</v>
      </c>
      <c r="H11" s="5">
        <f>C11/C14</f>
        <v>9.1954022988505746E-2</v>
      </c>
      <c r="J11" s="6">
        <f t="shared" si="0"/>
        <v>2923.4504282189</v>
      </c>
      <c r="K11" s="6">
        <f>$C$14*(D11-D14)*(H11-G11)</f>
        <v>1576.5495717811002</v>
      </c>
      <c r="L11">
        <v>0</v>
      </c>
      <c r="M11">
        <f t="shared" si="3"/>
        <v>4500</v>
      </c>
      <c r="O11">
        <f t="shared" si="4"/>
        <v>7200</v>
      </c>
      <c r="P11">
        <f t="shared" si="1"/>
        <v>4500</v>
      </c>
    </row>
    <row r="12" spans="1:16" x14ac:dyDescent="0.2">
      <c r="A12" t="s">
        <v>26</v>
      </c>
      <c r="B12">
        <v>18000</v>
      </c>
      <c r="C12">
        <v>3000</v>
      </c>
      <c r="D12" s="4">
        <v>0.8</v>
      </c>
      <c r="F12">
        <f t="shared" si="2"/>
        <v>14400</v>
      </c>
      <c r="G12" s="5">
        <f>B12/B14</f>
        <v>0.21686746987951808</v>
      </c>
      <c r="H12" s="5">
        <f>C12/C14</f>
        <v>3.4482758620689655E-2</v>
      </c>
      <c r="J12" s="6">
        <f t="shared" si="0"/>
        <v>-8434.5986355058776</v>
      </c>
      <c r="K12" s="6">
        <f>$C$14*(D12-D14)*(H12-G12)</f>
        <v>-3565.4013644941215</v>
      </c>
      <c r="L12">
        <v>0</v>
      </c>
      <c r="M12">
        <f t="shared" si="3"/>
        <v>-12000</v>
      </c>
      <c r="O12">
        <f t="shared" si="4"/>
        <v>2400</v>
      </c>
      <c r="P12">
        <f t="shared" si="1"/>
        <v>-12000</v>
      </c>
    </row>
    <row r="13" spans="1:16" x14ac:dyDescent="0.2">
      <c r="A13" t="s">
        <v>27</v>
      </c>
      <c r="B13">
        <v>3000</v>
      </c>
      <c r="C13">
        <v>12000</v>
      </c>
      <c r="D13" s="4">
        <v>0.4</v>
      </c>
      <c r="F13">
        <f t="shared" si="2"/>
        <v>1200</v>
      </c>
      <c r="G13" s="5">
        <f>B13/B14</f>
        <v>3.614457831325301E-2</v>
      </c>
      <c r="H13" s="5">
        <f>C13/C14</f>
        <v>0.13793103448275862</v>
      </c>
      <c r="J13" s="6">
        <f t="shared" si="0"/>
        <v>5152.3660908695019</v>
      </c>
      <c r="K13" s="6">
        <f>$C$14*(D13-D14)*(H13-G13)</f>
        <v>-1552.3660908695022</v>
      </c>
      <c r="L13">
        <v>0</v>
      </c>
      <c r="M13">
        <f t="shared" si="3"/>
        <v>3600</v>
      </c>
      <c r="O13">
        <f t="shared" si="4"/>
        <v>4800</v>
      </c>
      <c r="P13">
        <f t="shared" si="1"/>
        <v>3600</v>
      </c>
    </row>
    <row r="14" spans="1:16" x14ac:dyDescent="0.2">
      <c r="A14" t="s">
        <v>31</v>
      </c>
      <c r="B14" s="13">
        <f>SUM(B4:B13)</f>
        <v>83000</v>
      </c>
      <c r="C14" s="13">
        <f>SUM(C4:C13)</f>
        <v>87000</v>
      </c>
      <c r="D14" s="14">
        <f>SUM(F4:F13)/SUM(B4:B13)</f>
        <v>0.57530120481927716</v>
      </c>
      <c r="F14">
        <f>SUM(F4:F13)</f>
        <v>47750</v>
      </c>
      <c r="J14" s="6">
        <f>SUM(J4:J13)</f>
        <v>2301.2048192771108</v>
      </c>
      <c r="K14" s="15">
        <f>SUM(K4:K13)</f>
        <v>348.79518072289079</v>
      </c>
      <c r="L14" s="13">
        <f>SUM(L4:L13)</f>
        <v>0</v>
      </c>
      <c r="M14">
        <f>SUM(M4:M13)</f>
        <v>2650</v>
      </c>
      <c r="O14">
        <f>SUM(O4:O13)</f>
        <v>50400</v>
      </c>
      <c r="P14">
        <f t="shared" si="1"/>
        <v>2650</v>
      </c>
    </row>
    <row r="15" spans="1:16" x14ac:dyDescent="0.2">
      <c r="A15" t="s">
        <v>13</v>
      </c>
      <c r="F15" s="7"/>
      <c r="O15" s="7">
        <f>O14/C14</f>
        <v>0.57931034482758625</v>
      </c>
      <c r="P15" s="7">
        <f>O15-D14</f>
        <v>4.0091400083090978E-3</v>
      </c>
    </row>
    <row r="16" spans="1:16" x14ac:dyDescent="0.2">
      <c r="A16" t="s">
        <v>11</v>
      </c>
      <c r="J16" s="6">
        <f>D14*(C14-B14)</f>
        <v>2301.2048192771085</v>
      </c>
    </row>
    <row r="17" spans="1:13" x14ac:dyDescent="0.2">
      <c r="A17" t="s">
        <v>12</v>
      </c>
      <c r="K17" s="6">
        <f>C14*(O15-D14)-L14</f>
        <v>348.79518072289153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2650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4" sqref="K14"/>
    </sheetView>
  </sheetViews>
  <sheetFormatPr defaultRowHeight="12.75" x14ac:dyDescent="0.2"/>
  <cols>
    <col min="1" max="1" width="20" bestFit="1" customWidth="1"/>
    <col min="2" max="2" width="7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0" width="11.140625" bestFit="1" customWidth="1"/>
    <col min="11" max="11" width="10.140625" customWidth="1"/>
    <col min="12" max="12" width="6.140625" bestFit="1" customWidth="1"/>
    <col min="13" max="13" width="6.5703125" bestFit="1" customWidth="1"/>
    <col min="15" max="15" width="11.5703125" customWidth="1"/>
    <col min="16" max="16" width="11.5703125" bestFit="1" customWidth="1"/>
  </cols>
  <sheetData>
    <row r="2" spans="1:16" s="2" customFormat="1" x14ac:dyDescent="0.2">
      <c r="B2" s="3" t="s">
        <v>15</v>
      </c>
      <c r="C2" s="3"/>
      <c r="D2" s="3"/>
      <c r="F2" s="3" t="s">
        <v>16</v>
      </c>
      <c r="G2" s="3"/>
      <c r="H2" s="3"/>
      <c r="J2" s="3" t="s">
        <v>17</v>
      </c>
      <c r="K2" s="3"/>
      <c r="L2" s="3"/>
      <c r="M2" s="3"/>
    </row>
    <row r="3" spans="1:16" s="1" customFormat="1" x14ac:dyDescent="0.2">
      <c r="B3" s="1" t="s">
        <v>0</v>
      </c>
      <c r="C3" s="1" t="s">
        <v>1</v>
      </c>
      <c r="D3" s="1" t="s">
        <v>3</v>
      </c>
      <c r="F3" s="1" t="s">
        <v>4</v>
      </c>
      <c r="G3" s="1" t="s">
        <v>5</v>
      </c>
      <c r="H3" s="1" t="s">
        <v>6</v>
      </c>
      <c r="J3" s="1" t="s">
        <v>7</v>
      </c>
      <c r="K3" s="1" t="s">
        <v>8</v>
      </c>
      <c r="L3" s="1" t="s">
        <v>39</v>
      </c>
      <c r="M3" s="1" t="s">
        <v>2</v>
      </c>
      <c r="O3" s="1" t="s">
        <v>9</v>
      </c>
      <c r="P3" s="1" t="s">
        <v>10</v>
      </c>
    </row>
    <row r="4" spans="1:16" x14ac:dyDescent="0.2">
      <c r="A4" t="s">
        <v>18</v>
      </c>
      <c r="B4">
        <v>18000</v>
      </c>
      <c r="C4">
        <v>9000</v>
      </c>
      <c r="D4" s="4">
        <v>0.5</v>
      </c>
      <c r="F4">
        <f>B4*D4</f>
        <v>9000</v>
      </c>
      <c r="G4" s="5">
        <f>B4/B14</f>
        <v>0.17142857142857143</v>
      </c>
      <c r="H4" s="5">
        <f>C4/C14</f>
        <v>0.1125</v>
      </c>
      <c r="J4" s="6">
        <f t="shared" ref="J4:J13" si="0">D4*(C4-B4)-K4</f>
        <v>-4870.408163265306</v>
      </c>
      <c r="K4" s="6">
        <f>$C$14*(D4-D14)*(H4-G4)</f>
        <v>370.40816326530637</v>
      </c>
      <c r="L4">
        <v>0</v>
      </c>
      <c r="M4">
        <f>SUM(J4:L4)</f>
        <v>-4500</v>
      </c>
      <c r="O4">
        <f>C4*D4</f>
        <v>4500</v>
      </c>
      <c r="P4">
        <f t="shared" ref="P4:P14" si="1">O4-F4</f>
        <v>-4500</v>
      </c>
    </row>
    <row r="5" spans="1:16" x14ac:dyDescent="0.2">
      <c r="A5" t="s">
        <v>19</v>
      </c>
      <c r="B5">
        <v>12000</v>
      </c>
      <c r="C5">
        <v>13000</v>
      </c>
      <c r="D5" s="4">
        <v>0.75</v>
      </c>
      <c r="F5">
        <f t="shared" ref="F5:F13" si="2">B5*D5</f>
        <v>9000</v>
      </c>
      <c r="G5" s="5">
        <f>B5/B14</f>
        <v>0.11428571428571428</v>
      </c>
      <c r="H5" s="5">
        <f>C5/C14</f>
        <v>0.16250000000000001</v>
      </c>
      <c r="J5" s="6">
        <f t="shared" si="0"/>
        <v>88.775510204081684</v>
      </c>
      <c r="K5" s="6">
        <f>$C$14*(D5-D14)*(H5-G5)</f>
        <v>661.22448979591832</v>
      </c>
      <c r="L5">
        <v>0</v>
      </c>
      <c r="M5">
        <f t="shared" ref="M5:M13" si="3">SUM(J5:L5)</f>
        <v>750</v>
      </c>
      <c r="O5">
        <f t="shared" ref="O5:O13" si="4">C5*D5</f>
        <v>9750</v>
      </c>
      <c r="P5">
        <f t="shared" si="1"/>
        <v>750</v>
      </c>
    </row>
    <row r="6" spans="1:16" x14ac:dyDescent="0.2">
      <c r="A6" t="s">
        <v>20</v>
      </c>
      <c r="B6">
        <v>1000</v>
      </c>
      <c r="C6">
        <v>3000</v>
      </c>
      <c r="D6" s="4">
        <v>0.2</v>
      </c>
      <c r="F6">
        <f t="shared" si="2"/>
        <v>200</v>
      </c>
      <c r="G6" s="5">
        <f>B6/B14</f>
        <v>9.5238095238095247E-3</v>
      </c>
      <c r="H6" s="5">
        <f>C6/C14</f>
        <v>3.7499999999999999E-2</v>
      </c>
      <c r="J6" s="6">
        <f t="shared" si="0"/>
        <v>1247.278911564626</v>
      </c>
      <c r="K6" s="6">
        <f>$C$14*(D6-D14)*(H6-G6)</f>
        <v>-847.2789115646259</v>
      </c>
      <c r="L6">
        <v>0</v>
      </c>
      <c r="M6">
        <f t="shared" si="3"/>
        <v>400.00000000000011</v>
      </c>
      <c r="O6">
        <f t="shared" si="4"/>
        <v>600</v>
      </c>
      <c r="P6">
        <f t="shared" si="1"/>
        <v>400</v>
      </c>
    </row>
    <row r="7" spans="1:16" x14ac:dyDescent="0.2">
      <c r="A7" t="s">
        <v>21</v>
      </c>
      <c r="B7">
        <v>3000</v>
      </c>
      <c r="C7">
        <v>6000</v>
      </c>
      <c r="D7" s="4">
        <v>0.3</v>
      </c>
      <c r="F7">
        <f t="shared" si="2"/>
        <v>900</v>
      </c>
      <c r="G7" s="5">
        <f>B7/B14</f>
        <v>2.8571428571428571E-2</v>
      </c>
      <c r="H7" s="5">
        <f>C7/C14</f>
        <v>7.4999999999999997E-2</v>
      </c>
      <c r="J7" s="6">
        <f t="shared" si="0"/>
        <v>1934.6938775510207</v>
      </c>
      <c r="K7" s="6">
        <f>$C$14*(D7-D14)*(H7-G7)</f>
        <v>-1034.6938775510207</v>
      </c>
      <c r="L7">
        <v>0</v>
      </c>
      <c r="M7">
        <f t="shared" si="3"/>
        <v>900</v>
      </c>
      <c r="O7">
        <f t="shared" si="4"/>
        <v>1800</v>
      </c>
      <c r="P7">
        <f t="shared" si="1"/>
        <v>900</v>
      </c>
    </row>
    <row r="8" spans="1:16" x14ac:dyDescent="0.2">
      <c r="A8" t="s">
        <v>22</v>
      </c>
      <c r="B8">
        <v>18000</v>
      </c>
      <c r="C8">
        <v>6000</v>
      </c>
      <c r="D8" s="4">
        <v>0.4</v>
      </c>
      <c r="F8">
        <f t="shared" si="2"/>
        <v>7200</v>
      </c>
      <c r="G8" s="5">
        <f>B8/B14</f>
        <v>0.17142857142857143</v>
      </c>
      <c r="H8" s="5">
        <f>C8/C14</f>
        <v>7.4999999999999997E-2</v>
      </c>
      <c r="J8" s="6">
        <f t="shared" si="0"/>
        <v>-6177.5510204081638</v>
      </c>
      <c r="K8" s="6">
        <f>$C$14*(D8-D14)*(H8-G8)</f>
        <v>1377.5510204081636</v>
      </c>
      <c r="L8">
        <v>0</v>
      </c>
      <c r="M8">
        <f t="shared" si="3"/>
        <v>-4800</v>
      </c>
      <c r="O8">
        <f t="shared" si="4"/>
        <v>2400</v>
      </c>
      <c r="P8">
        <f t="shared" si="1"/>
        <v>-4800</v>
      </c>
    </row>
    <row r="9" spans="1:16" x14ac:dyDescent="0.2">
      <c r="A9" t="s">
        <v>23</v>
      </c>
      <c r="B9">
        <v>1000</v>
      </c>
      <c r="C9">
        <v>9000</v>
      </c>
      <c r="D9" s="4">
        <v>0.75</v>
      </c>
      <c r="F9">
        <f t="shared" si="2"/>
        <v>750</v>
      </c>
      <c r="G9" s="5">
        <f>B9/B14</f>
        <v>9.5238095238095247E-3</v>
      </c>
      <c r="H9" s="5">
        <f>C9/C14</f>
        <v>0.1125</v>
      </c>
      <c r="J9" s="6">
        <f t="shared" si="0"/>
        <v>4587.7551020408173</v>
      </c>
      <c r="K9" s="6">
        <f>$C$14*(D9-D14)*(H9-G9)</f>
        <v>1412.2448979591832</v>
      </c>
      <c r="L9">
        <v>0</v>
      </c>
      <c r="M9">
        <f t="shared" si="3"/>
        <v>6000</v>
      </c>
      <c r="O9">
        <f t="shared" si="4"/>
        <v>6750</v>
      </c>
      <c r="P9">
        <f t="shared" si="1"/>
        <v>6000</v>
      </c>
    </row>
    <row r="10" spans="1:16" x14ac:dyDescent="0.2">
      <c r="A10" t="s">
        <v>24</v>
      </c>
      <c r="B10">
        <v>17000</v>
      </c>
      <c r="C10">
        <v>5000</v>
      </c>
      <c r="D10" s="4">
        <v>0.6</v>
      </c>
      <c r="F10">
        <f t="shared" si="2"/>
        <v>10200</v>
      </c>
      <c r="G10" s="5">
        <f>B10/B14</f>
        <v>0.16190476190476191</v>
      </c>
      <c r="H10" s="5">
        <f>C10/C14</f>
        <v>6.25E-2</v>
      </c>
      <c r="J10" s="6">
        <f t="shared" si="0"/>
        <v>-7029.5918367346949</v>
      </c>
      <c r="K10" s="6">
        <f>$C$14*(D10-D14)*(H10-G10)</f>
        <v>-170.40816326530555</v>
      </c>
      <c r="L10">
        <v>0</v>
      </c>
      <c r="M10">
        <f t="shared" si="3"/>
        <v>-7200</v>
      </c>
      <c r="O10">
        <f t="shared" si="4"/>
        <v>3000</v>
      </c>
      <c r="P10">
        <f t="shared" si="1"/>
        <v>-7200</v>
      </c>
    </row>
    <row r="11" spans="1:16" x14ac:dyDescent="0.2">
      <c r="A11" t="s">
        <v>25</v>
      </c>
      <c r="B11">
        <v>3000</v>
      </c>
      <c r="C11">
        <v>6000</v>
      </c>
      <c r="D11" s="4">
        <v>0.9</v>
      </c>
      <c r="F11">
        <f t="shared" si="2"/>
        <v>2700</v>
      </c>
      <c r="G11" s="5">
        <f>B11/B14</f>
        <v>2.8571428571428571E-2</v>
      </c>
      <c r="H11" s="5">
        <f>C11/C14</f>
        <v>7.4999999999999997E-2</v>
      </c>
      <c r="J11" s="6">
        <f t="shared" si="0"/>
        <v>1506.122448979592</v>
      </c>
      <c r="K11" s="6">
        <f>$C$14*(D11-D14)*(H11-G11)</f>
        <v>1193.877551020408</v>
      </c>
      <c r="L11">
        <v>0</v>
      </c>
      <c r="M11">
        <f t="shared" si="3"/>
        <v>2700</v>
      </c>
      <c r="O11">
        <f t="shared" si="4"/>
        <v>5400</v>
      </c>
      <c r="P11">
        <f t="shared" si="1"/>
        <v>2700</v>
      </c>
    </row>
    <row r="12" spans="1:16" x14ac:dyDescent="0.2">
      <c r="A12" t="s">
        <v>26</v>
      </c>
      <c r="B12">
        <v>20000</v>
      </c>
      <c r="C12">
        <v>12000</v>
      </c>
      <c r="D12" s="4">
        <v>0.8</v>
      </c>
      <c r="F12">
        <f t="shared" si="2"/>
        <v>16000</v>
      </c>
      <c r="G12" s="5">
        <f>B12/B14</f>
        <v>0.19047619047619047</v>
      </c>
      <c r="H12" s="5">
        <f>C12/C14</f>
        <v>0.15</v>
      </c>
      <c r="J12" s="6">
        <f t="shared" si="0"/>
        <v>-5682.9931972789118</v>
      </c>
      <c r="K12" s="6">
        <f>$C$14*(D12-D14)*(H12-G12)</f>
        <v>-717.00680272108832</v>
      </c>
      <c r="L12">
        <v>0</v>
      </c>
      <c r="M12">
        <f t="shared" si="3"/>
        <v>-6400</v>
      </c>
      <c r="O12">
        <f t="shared" si="4"/>
        <v>9600</v>
      </c>
      <c r="P12">
        <f t="shared" si="1"/>
        <v>-6400</v>
      </c>
    </row>
    <row r="13" spans="1:16" x14ac:dyDescent="0.2">
      <c r="A13" t="s">
        <v>27</v>
      </c>
      <c r="B13">
        <v>12000</v>
      </c>
      <c r="C13">
        <v>11000</v>
      </c>
      <c r="D13" s="4">
        <v>0.4</v>
      </c>
      <c r="F13">
        <f t="shared" si="2"/>
        <v>4800</v>
      </c>
      <c r="G13" s="5">
        <f>B13/B14</f>
        <v>0.11428571428571428</v>
      </c>
      <c r="H13" s="5">
        <f>C13/C14</f>
        <v>0.13750000000000001</v>
      </c>
      <c r="J13" s="6">
        <f t="shared" si="0"/>
        <v>-68.367346938775256</v>
      </c>
      <c r="K13" s="6">
        <f>$C$14*(D13-D14)*(H13-G13)</f>
        <v>-331.63265306122474</v>
      </c>
      <c r="L13">
        <v>0</v>
      </c>
      <c r="M13">
        <f t="shared" si="3"/>
        <v>-400</v>
      </c>
      <c r="O13">
        <f t="shared" si="4"/>
        <v>4400</v>
      </c>
      <c r="P13">
        <f t="shared" si="1"/>
        <v>-400</v>
      </c>
    </row>
    <row r="14" spans="1:16" x14ac:dyDescent="0.2">
      <c r="A14" t="s">
        <v>32</v>
      </c>
      <c r="B14" s="13">
        <f>SUM(B4:B13)</f>
        <v>105000</v>
      </c>
      <c r="C14" s="13">
        <f>SUM(C4:C13)</f>
        <v>80000</v>
      </c>
      <c r="D14" s="14">
        <f>SUM(F4:F13)/SUM(B4:B13)</f>
        <v>0.57857142857142863</v>
      </c>
      <c r="F14">
        <f>SUM(F4:F13)</f>
        <v>60750</v>
      </c>
      <c r="J14" s="6">
        <f>SUM(J4:J13)</f>
        <v>-14464.285714285714</v>
      </c>
      <c r="K14" s="15">
        <f>SUM(K4:K13)</f>
        <v>1914.285714285714</v>
      </c>
      <c r="L14" s="13">
        <f>SUM(L4:L13)</f>
        <v>0</v>
      </c>
      <c r="M14">
        <f>SUM(M4:M13)</f>
        <v>-12550</v>
      </c>
      <c r="O14">
        <f>SUM(O4:O13)</f>
        <v>48200</v>
      </c>
      <c r="P14">
        <f t="shared" si="1"/>
        <v>-12550</v>
      </c>
    </row>
    <row r="15" spans="1:16" x14ac:dyDescent="0.2">
      <c r="A15" t="s">
        <v>13</v>
      </c>
      <c r="F15" s="7"/>
      <c r="O15" s="7">
        <f>O14/C14</f>
        <v>0.60250000000000004</v>
      </c>
      <c r="P15" s="7">
        <f>O15-D14</f>
        <v>2.392857142857141E-2</v>
      </c>
    </row>
    <row r="16" spans="1:16" x14ac:dyDescent="0.2">
      <c r="A16" t="s">
        <v>11</v>
      </c>
      <c r="J16" s="6">
        <f>D14*(C14-B14)</f>
        <v>-14464.285714285716</v>
      </c>
    </row>
    <row r="17" spans="1:13" x14ac:dyDescent="0.2">
      <c r="A17" t="s">
        <v>12</v>
      </c>
      <c r="K17" s="6">
        <f>C14*(O15-D14)-L14</f>
        <v>1914.2857142857129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-12550.000000000004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workbookViewId="0">
      <selection activeCell="K9" sqref="K9"/>
    </sheetView>
  </sheetViews>
  <sheetFormatPr defaultRowHeight="12.75" x14ac:dyDescent="0.2"/>
  <cols>
    <col min="1" max="1" width="20" bestFit="1" customWidth="1"/>
    <col min="2" max="3" width="7" bestFit="1" customWidth="1"/>
    <col min="4" max="4" width="16.28515625" bestFit="1" customWidth="1"/>
    <col min="6" max="6" width="11.7109375" bestFit="1" customWidth="1"/>
    <col min="7" max="8" width="10.5703125" bestFit="1" customWidth="1"/>
    <col min="10" max="10" width="11.140625" bestFit="1" customWidth="1"/>
    <col min="11" max="11" width="12.140625" bestFit="1" customWidth="1"/>
    <col min="12" max="12" width="12.5703125" bestFit="1" customWidth="1"/>
    <col min="13" max="13" width="6.5703125" bestFit="1" customWidth="1"/>
    <col min="15" max="15" width="16.7109375" style="12" bestFit="1" customWidth="1"/>
    <col min="16" max="16" width="16.28515625" style="12" bestFit="1" customWidth="1"/>
  </cols>
  <sheetData>
    <row r="2" spans="1:16" s="2" customFormat="1" x14ac:dyDescent="0.2">
      <c r="B2" s="3" t="s">
        <v>15</v>
      </c>
      <c r="C2" s="3"/>
      <c r="D2" s="3"/>
      <c r="F2" s="3" t="s">
        <v>16</v>
      </c>
      <c r="G2" s="3"/>
      <c r="H2" s="3"/>
      <c r="J2" s="3" t="s">
        <v>17</v>
      </c>
      <c r="K2" s="3"/>
      <c r="L2" s="3"/>
      <c r="M2" s="3"/>
      <c r="O2" s="9"/>
      <c r="P2" s="9"/>
    </row>
    <row r="3" spans="1:16" s="1" customFormat="1" x14ac:dyDescent="0.2">
      <c r="B3" s="1" t="s">
        <v>0</v>
      </c>
      <c r="C3" s="1" t="s">
        <v>1</v>
      </c>
      <c r="D3" s="1" t="s">
        <v>3</v>
      </c>
      <c r="F3" s="1" t="s">
        <v>4</v>
      </c>
      <c r="G3" s="1" t="s">
        <v>5</v>
      </c>
      <c r="H3" s="1" t="s">
        <v>6</v>
      </c>
      <c r="J3" s="1" t="s">
        <v>7</v>
      </c>
      <c r="K3" s="1" t="s">
        <v>8</v>
      </c>
      <c r="L3" s="1" t="s">
        <v>39</v>
      </c>
      <c r="M3" s="1" t="s">
        <v>2</v>
      </c>
      <c r="O3" s="10" t="s">
        <v>9</v>
      </c>
      <c r="P3" s="10" t="s">
        <v>10</v>
      </c>
    </row>
    <row r="4" spans="1:16" x14ac:dyDescent="0.2">
      <c r="A4" t="s">
        <v>34</v>
      </c>
      <c r="B4" s="13">
        <f>'Group 0'!B14</f>
        <v>63000</v>
      </c>
      <c r="C4" s="13">
        <f>'Group 0'!C14</f>
        <v>50500</v>
      </c>
      <c r="D4" s="14">
        <f>'Group 0'!D14</f>
        <v>0.59126984126984128</v>
      </c>
      <c r="F4">
        <f>B4*D4</f>
        <v>37250</v>
      </c>
      <c r="G4" s="5">
        <f>B4/B9</f>
        <v>0.15517241379310345</v>
      </c>
      <c r="H4" s="5">
        <f>C4/C9</f>
        <v>0.13219895287958114</v>
      </c>
      <c r="J4" s="6">
        <f>D4*(C4-B4)-K4</f>
        <v>-7365.8951927976905</v>
      </c>
      <c r="K4" s="6">
        <f>$C$9*(D4-D9)*(H4-G4)</f>
        <v>-24.977823075325777</v>
      </c>
      <c r="L4" s="16">
        <f>SUM('Group 0'!K14:L14)</f>
        <v>2340.8730158730154</v>
      </c>
      <c r="M4">
        <f>SUM(J4:L4)</f>
        <v>-5050</v>
      </c>
      <c r="O4" s="11">
        <f>C4*('Group 0'!O15)</f>
        <v>32200</v>
      </c>
      <c r="P4" s="12">
        <f t="shared" ref="P4:P9" si="0">O4-F4</f>
        <v>-5050</v>
      </c>
    </row>
    <row r="5" spans="1:16" x14ac:dyDescent="0.2">
      <c r="A5" t="s">
        <v>35</v>
      </c>
      <c r="B5" s="13">
        <f>'Group 1'!B14</f>
        <v>75000</v>
      </c>
      <c r="C5" s="13">
        <f>'Group 1'!C14</f>
        <v>74500</v>
      </c>
      <c r="D5" s="14">
        <f>'Group 1'!D14</f>
        <v>0.66733333333333333</v>
      </c>
      <c r="F5">
        <f>B5*D5</f>
        <v>50050</v>
      </c>
      <c r="G5" s="5">
        <f>B5/B9</f>
        <v>0.18472906403940886</v>
      </c>
      <c r="H5" s="5">
        <f>C5/C9</f>
        <v>0.1950261780104712</v>
      </c>
      <c r="J5" s="6">
        <f>D5*(C5-B5)-K5</f>
        <v>-644.05773010750067</v>
      </c>
      <c r="K5" s="6">
        <f>$C$9*(D5-D9)*(H5-G5)</f>
        <v>310.39106344083399</v>
      </c>
      <c r="L5" s="16">
        <f>SUM('Group 1'!K14:L15)</f>
        <v>-4916.3333333333339</v>
      </c>
      <c r="M5">
        <f>SUM(J5:L5)</f>
        <v>-5250.0000000000009</v>
      </c>
      <c r="O5" s="11">
        <f>C5*('Group 1'!O15)</f>
        <v>44800</v>
      </c>
      <c r="P5" s="12">
        <f t="shared" si="0"/>
        <v>-5250</v>
      </c>
    </row>
    <row r="6" spans="1:16" x14ac:dyDescent="0.2">
      <c r="A6" t="s">
        <v>36</v>
      </c>
      <c r="B6" s="13">
        <f>'Group 2'!B14</f>
        <v>80000</v>
      </c>
      <c r="C6" s="13">
        <f>'Group 2'!C14</f>
        <v>90000</v>
      </c>
      <c r="D6" s="14">
        <f>'Group 2'!D14</f>
        <v>0.53874999999999995</v>
      </c>
      <c r="F6">
        <f>B6*D6</f>
        <v>43099.999999999993</v>
      </c>
      <c r="G6" s="5">
        <f>B6/B9</f>
        <v>0.19704433497536947</v>
      </c>
      <c r="H6" s="5">
        <f>C6/C9</f>
        <v>0.2356020942408377</v>
      </c>
      <c r="J6" s="6">
        <f>D6*(C6-B6)-K6</f>
        <v>6119.1463029920651</v>
      </c>
      <c r="K6" s="6">
        <f>$C$9*(D6-D9)*(H6-G6)</f>
        <v>-731.6463029920659</v>
      </c>
      <c r="L6" s="16">
        <f>SUM('Group 2'!K14:L14)</f>
        <v>4962.5</v>
      </c>
      <c r="M6">
        <f>SUM(J6:L6)</f>
        <v>10350</v>
      </c>
      <c r="O6" s="11">
        <f>C6*('Group 2'!O15)</f>
        <v>53450</v>
      </c>
      <c r="P6" s="12">
        <f t="shared" si="0"/>
        <v>10350.000000000007</v>
      </c>
    </row>
    <row r="7" spans="1:16" x14ac:dyDescent="0.2">
      <c r="A7" t="s">
        <v>37</v>
      </c>
      <c r="B7" s="13">
        <f>'Group 3'!B14</f>
        <v>83000</v>
      </c>
      <c r="C7" s="13">
        <f>'Group 3'!C14</f>
        <v>87000</v>
      </c>
      <c r="D7" s="14">
        <f>'Group 3'!D14</f>
        <v>0.57530120481927716</v>
      </c>
      <c r="F7">
        <f>B7*D7</f>
        <v>47750.000000000007</v>
      </c>
      <c r="G7" s="5">
        <f>B7/B9</f>
        <v>0.20443349753694581</v>
      </c>
      <c r="H7" s="5">
        <f>C7/C9</f>
        <v>0.22774869109947643</v>
      </c>
      <c r="J7" s="6">
        <f>D7*(C7-B7)-K7</f>
        <v>2418.0785750685532</v>
      </c>
      <c r="K7" s="6">
        <f>$C$9*(D7-D9)*(H7-G7)</f>
        <v>-116.87375579144445</v>
      </c>
      <c r="L7" s="16">
        <f>SUM('Group 3'!K14:L14)</f>
        <v>348.79518072289079</v>
      </c>
      <c r="M7">
        <f>SUM(J7:L7)</f>
        <v>2649.9999999999991</v>
      </c>
      <c r="O7" s="11">
        <f>C7*('Group 3'!O15)</f>
        <v>50400.000000000007</v>
      </c>
      <c r="P7" s="12">
        <f t="shared" si="0"/>
        <v>2650</v>
      </c>
    </row>
    <row r="8" spans="1:16" x14ac:dyDescent="0.2">
      <c r="A8" t="s">
        <v>38</v>
      </c>
      <c r="B8" s="13">
        <f>'Group 4'!B14</f>
        <v>105000</v>
      </c>
      <c r="C8" s="13">
        <f>'Group 4'!C14</f>
        <v>80000</v>
      </c>
      <c r="D8" s="14">
        <f>'Group 4'!D14</f>
        <v>0.57857142857142863</v>
      </c>
      <c r="F8">
        <f>B8*D8</f>
        <v>60750.000000000007</v>
      </c>
      <c r="G8" s="5">
        <f>B8/B9</f>
        <v>0.25862068965517243</v>
      </c>
      <c r="H8" s="5">
        <f>C8/C9</f>
        <v>0.20942408376963351</v>
      </c>
      <c r="J8" s="6">
        <f>D8*(C8-B8)-K8</f>
        <v>-14649.439442840157</v>
      </c>
      <c r="K8" s="6">
        <f>$C$9*(D8-D9)*(H8-G8)</f>
        <v>185.15372855444184</v>
      </c>
      <c r="L8" s="16">
        <f>SUM('Group 4'!K14:L14)</f>
        <v>1914.285714285714</v>
      </c>
      <c r="M8">
        <f>SUM(J8:L8)</f>
        <v>-12550.000000000002</v>
      </c>
      <c r="O8" s="11">
        <f>C8*('Group 4'!O15)</f>
        <v>48200</v>
      </c>
      <c r="P8" s="12">
        <f t="shared" si="0"/>
        <v>-12550.000000000007</v>
      </c>
    </row>
    <row r="9" spans="1:16" x14ac:dyDescent="0.2">
      <c r="A9" t="s">
        <v>33</v>
      </c>
      <c r="B9">
        <f>SUM(B4:B8)</f>
        <v>406000</v>
      </c>
      <c r="C9">
        <f>SUM(C4:C8)</f>
        <v>382000</v>
      </c>
      <c r="D9" s="7">
        <f>SUM(F4:F8)/SUM(B4:B8)</f>
        <v>0.58842364532019709</v>
      </c>
      <c r="F9">
        <f>SUM(F4:F8)</f>
        <v>238900</v>
      </c>
      <c r="J9" s="6">
        <f>SUM(J4:J8)</f>
        <v>-14122.16748768473</v>
      </c>
      <c r="K9" s="6">
        <f>SUM(K4:K8)</f>
        <v>-377.95308986356031</v>
      </c>
      <c r="L9" s="8">
        <f>SUM(L4:L8)</f>
        <v>4650.1205775482858</v>
      </c>
      <c r="M9">
        <f>SUM(M4:M8)</f>
        <v>-9850.0000000000036</v>
      </c>
      <c r="O9" s="12">
        <f>SUM(O4:O8)</f>
        <v>229050</v>
      </c>
      <c r="P9" s="12">
        <f t="shared" si="0"/>
        <v>-9850</v>
      </c>
    </row>
    <row r="10" spans="1:16" x14ac:dyDescent="0.2">
      <c r="A10" t="s">
        <v>13</v>
      </c>
      <c r="F10" s="7"/>
      <c r="O10" s="7">
        <f>O9/C9</f>
        <v>0.59960732984293197</v>
      </c>
      <c r="P10" s="7">
        <f>O10-D9</f>
        <v>1.1183684522734882E-2</v>
      </c>
    </row>
    <row r="11" spans="1:16" x14ac:dyDescent="0.2">
      <c r="A11" t="s">
        <v>11</v>
      </c>
      <c r="J11" s="6">
        <f>D9*(C9-B9)</f>
        <v>-14122.16748768473</v>
      </c>
    </row>
    <row r="12" spans="1:16" x14ac:dyDescent="0.2">
      <c r="A12" t="s">
        <v>12</v>
      </c>
      <c r="K12" s="6">
        <f>C9*(O10-D9)-L9</f>
        <v>-377.95308986356031</v>
      </c>
    </row>
    <row r="13" spans="1:16" x14ac:dyDescent="0.2">
      <c r="A13" s="13" t="s">
        <v>54</v>
      </c>
      <c r="L13">
        <f>M9-(J11+K12)</f>
        <v>4650.1205775482867</v>
      </c>
    </row>
    <row r="14" spans="1:16" x14ac:dyDescent="0.2">
      <c r="A14" t="s">
        <v>14</v>
      </c>
      <c r="M14">
        <f>(J11+K12+L13)</f>
        <v>-9850.0000000000036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4" sqref="K14"/>
    </sheetView>
  </sheetViews>
  <sheetFormatPr defaultRowHeight="12.75" x14ac:dyDescent="0.2"/>
  <cols>
    <col min="1" max="1" width="20" bestFit="1" customWidth="1"/>
    <col min="2" max="2" width="6.85546875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1" width="10.140625" bestFit="1" customWidth="1"/>
    <col min="12" max="12" width="6.140625" bestFit="1" customWidth="1"/>
    <col min="13" max="13" width="5.5703125" bestFit="1" customWidth="1"/>
    <col min="15" max="15" width="11.5703125" bestFit="1" customWidth="1"/>
    <col min="16" max="16" width="12.140625" bestFit="1" customWidth="1"/>
  </cols>
  <sheetData>
    <row r="2" spans="1:16" x14ac:dyDescent="0.2">
      <c r="A2" s="2"/>
      <c r="B2" s="3" t="s">
        <v>15</v>
      </c>
      <c r="C2" s="3"/>
      <c r="D2" s="3"/>
      <c r="E2" s="2"/>
      <c r="F2" s="3" t="s">
        <v>16</v>
      </c>
      <c r="G2" s="3"/>
      <c r="H2" s="3"/>
      <c r="I2" s="2"/>
      <c r="J2" s="3" t="s">
        <v>17</v>
      </c>
      <c r="K2" s="3"/>
      <c r="L2" s="3"/>
      <c r="M2" s="3"/>
      <c r="N2" s="2"/>
      <c r="O2" s="2"/>
      <c r="P2" s="2"/>
    </row>
    <row r="3" spans="1:16" x14ac:dyDescent="0.2">
      <c r="A3" s="1"/>
      <c r="B3" s="1" t="s">
        <v>0</v>
      </c>
      <c r="C3" s="1" t="s">
        <v>1</v>
      </c>
      <c r="D3" s="1" t="s">
        <v>3</v>
      </c>
      <c r="E3" s="1"/>
      <c r="F3" s="1" t="s">
        <v>4</v>
      </c>
      <c r="G3" s="1" t="s">
        <v>5</v>
      </c>
      <c r="H3" s="1" t="s">
        <v>6</v>
      </c>
      <c r="I3" s="1"/>
      <c r="J3" s="1" t="s">
        <v>7</v>
      </c>
      <c r="K3" s="1" t="s">
        <v>8</v>
      </c>
      <c r="L3" s="1" t="s">
        <v>39</v>
      </c>
      <c r="M3" s="1" t="s">
        <v>2</v>
      </c>
      <c r="N3" s="1"/>
      <c r="O3" s="1" t="s">
        <v>9</v>
      </c>
      <c r="P3" s="1" t="s">
        <v>10</v>
      </c>
    </row>
    <row r="4" spans="1:16" x14ac:dyDescent="0.2">
      <c r="A4" t="s">
        <v>18</v>
      </c>
      <c r="B4">
        <v>10000</v>
      </c>
      <c r="C4">
        <v>3000</v>
      </c>
      <c r="D4" s="4">
        <v>0.6</v>
      </c>
      <c r="F4">
        <f>B4*D4</f>
        <v>6000</v>
      </c>
      <c r="G4" s="5">
        <f>B4/B14</f>
        <v>0.14492753623188406</v>
      </c>
      <c r="H4" s="5">
        <f>C4/C14</f>
        <v>4.6875E-2</v>
      </c>
      <c r="J4" s="6">
        <f t="shared" ref="J4:J13" si="0">D4*(C4-B4)-K4</f>
        <v>-3795.2846040747741</v>
      </c>
      <c r="K4" s="6">
        <f>$C$14*(D4-D14)*(H4-G4)</f>
        <v>-404.71539592522583</v>
      </c>
      <c r="L4">
        <v>0</v>
      </c>
      <c r="M4">
        <f>SUM(J4:L4)</f>
        <v>-4200</v>
      </c>
      <c r="O4">
        <f>C4*D4</f>
        <v>1800</v>
      </c>
      <c r="P4">
        <f t="shared" ref="P4:P14" si="1">O4-F4</f>
        <v>-4200</v>
      </c>
    </row>
    <row r="5" spans="1:16" x14ac:dyDescent="0.2">
      <c r="A5" t="s">
        <v>19</v>
      </c>
      <c r="B5">
        <v>13000</v>
      </c>
      <c r="C5">
        <v>8000</v>
      </c>
      <c r="D5" s="4">
        <v>0.8</v>
      </c>
      <c r="F5">
        <f t="shared" ref="F5:F13" si="2">B5*D5</f>
        <v>10400</v>
      </c>
      <c r="G5" s="5">
        <f>B5/B14</f>
        <v>0.18840579710144928</v>
      </c>
      <c r="H5" s="5">
        <f>C5/C14</f>
        <v>0.125</v>
      </c>
      <c r="J5" s="6">
        <f t="shared" si="0"/>
        <v>-2926.6960722537278</v>
      </c>
      <c r="K5" s="6">
        <f>$C$14*(D5-D14)*(H5-G5)</f>
        <v>-1073.3039277462722</v>
      </c>
      <c r="L5">
        <v>0</v>
      </c>
      <c r="M5">
        <f t="shared" ref="M5:M13" si="3">SUM(J5:L5)</f>
        <v>-4000</v>
      </c>
      <c r="O5">
        <f t="shared" ref="O5:O13" si="4">C5*D5</f>
        <v>6400</v>
      </c>
      <c r="P5">
        <f t="shared" si="1"/>
        <v>-4000</v>
      </c>
    </row>
    <row r="6" spans="1:16" x14ac:dyDescent="0.2">
      <c r="A6" t="s">
        <v>20</v>
      </c>
      <c r="B6">
        <v>4000</v>
      </c>
      <c r="C6">
        <v>12000</v>
      </c>
      <c r="D6" s="4">
        <v>0.75</v>
      </c>
      <c r="F6">
        <f t="shared" si="2"/>
        <v>3000</v>
      </c>
      <c r="G6" s="5">
        <f>B6/B14</f>
        <v>5.7971014492753624E-2</v>
      </c>
      <c r="H6" s="5">
        <f>C6/C14</f>
        <v>0.1875</v>
      </c>
      <c r="J6" s="6">
        <f t="shared" si="0"/>
        <v>4221.88615837009</v>
      </c>
      <c r="K6" s="6">
        <f>$C$14*(D6-D14)*(H6-G6)</f>
        <v>1778.1138416299098</v>
      </c>
      <c r="L6">
        <v>0</v>
      </c>
      <c r="M6">
        <f t="shared" si="3"/>
        <v>6000</v>
      </c>
      <c r="O6">
        <f t="shared" si="4"/>
        <v>9000</v>
      </c>
      <c r="P6">
        <f t="shared" si="1"/>
        <v>6000</v>
      </c>
    </row>
    <row r="7" spans="1:16" x14ac:dyDescent="0.2">
      <c r="A7" t="s">
        <v>21</v>
      </c>
      <c r="B7">
        <v>7000</v>
      </c>
      <c r="C7">
        <v>1000</v>
      </c>
      <c r="D7" s="4">
        <v>0.15</v>
      </c>
      <c r="F7">
        <f t="shared" si="2"/>
        <v>1050</v>
      </c>
      <c r="G7" s="5">
        <f>B7/B14</f>
        <v>0.10144927536231885</v>
      </c>
      <c r="H7" s="5">
        <f>C7/C14</f>
        <v>1.5625E-2</v>
      </c>
      <c r="J7" s="6">
        <f t="shared" si="0"/>
        <v>-3017.4963243016173</v>
      </c>
      <c r="K7" s="6">
        <f>$C$14*(D7-D14)*(H7-G7)</f>
        <v>2117.4963243016173</v>
      </c>
      <c r="L7">
        <v>0</v>
      </c>
      <c r="M7">
        <f t="shared" si="3"/>
        <v>-900</v>
      </c>
      <c r="O7">
        <f t="shared" si="4"/>
        <v>150</v>
      </c>
      <c r="P7">
        <f t="shared" si="1"/>
        <v>-900</v>
      </c>
    </row>
    <row r="8" spans="1:16" x14ac:dyDescent="0.2">
      <c r="A8" t="s">
        <v>22</v>
      </c>
      <c r="B8">
        <v>6000</v>
      </c>
      <c r="C8">
        <v>8000</v>
      </c>
      <c r="D8" s="4">
        <v>0.6</v>
      </c>
      <c r="F8">
        <f t="shared" si="2"/>
        <v>3600</v>
      </c>
      <c r="G8" s="5">
        <f>B8/B14</f>
        <v>8.6956521739130432E-2</v>
      </c>
      <c r="H8" s="5">
        <f>C8/C14</f>
        <v>0.125</v>
      </c>
      <c r="J8" s="6">
        <f t="shared" si="0"/>
        <v>1042.9741650913675</v>
      </c>
      <c r="K8" s="6">
        <f>$C$14*(D8-D14)*(H8-G8)</f>
        <v>157.02583490863265</v>
      </c>
      <c r="L8">
        <v>0</v>
      </c>
      <c r="M8">
        <f t="shared" si="3"/>
        <v>1200</v>
      </c>
      <c r="O8">
        <f t="shared" si="4"/>
        <v>4800</v>
      </c>
      <c r="P8">
        <f t="shared" si="1"/>
        <v>1200</v>
      </c>
    </row>
    <row r="9" spans="1:16" x14ac:dyDescent="0.2">
      <c r="A9" t="s">
        <v>23</v>
      </c>
      <c r="B9">
        <v>1000</v>
      </c>
      <c r="C9">
        <v>4000</v>
      </c>
      <c r="D9" s="4">
        <v>0.9</v>
      </c>
      <c r="F9">
        <f t="shared" si="2"/>
        <v>900</v>
      </c>
      <c r="G9" s="5">
        <f>B9/B14</f>
        <v>1.4492753623188406E-2</v>
      </c>
      <c r="H9" s="5">
        <f>C9/C14</f>
        <v>6.25E-2</v>
      </c>
      <c r="J9" s="6">
        <f t="shared" si="0"/>
        <v>1580.1092207519428</v>
      </c>
      <c r="K9" s="6">
        <f>$C$14*(D9-D14)*(H9-G9)</f>
        <v>1119.8907792480572</v>
      </c>
      <c r="L9">
        <v>0</v>
      </c>
      <c r="M9">
        <f t="shared" si="3"/>
        <v>2700</v>
      </c>
      <c r="O9">
        <f t="shared" si="4"/>
        <v>3600</v>
      </c>
      <c r="P9">
        <f t="shared" si="1"/>
        <v>2700</v>
      </c>
    </row>
    <row r="10" spans="1:16" x14ac:dyDescent="0.2">
      <c r="A10" t="s">
        <v>24</v>
      </c>
      <c r="B10">
        <v>14000</v>
      </c>
      <c r="C10">
        <v>2000</v>
      </c>
      <c r="D10" s="4">
        <v>0.2</v>
      </c>
      <c r="F10">
        <f t="shared" si="2"/>
        <v>2800</v>
      </c>
      <c r="G10" s="5">
        <f>B10/B14</f>
        <v>0.20289855072463769</v>
      </c>
      <c r="H10" s="5">
        <f>C10/C14</f>
        <v>3.125E-2</v>
      </c>
      <c r="J10" s="6">
        <f t="shared" si="0"/>
        <v>-6085.7172862843945</v>
      </c>
      <c r="K10" s="6">
        <f>$C$14*(D10-D14)*(H10-G10)</f>
        <v>3685.717286284394</v>
      </c>
      <c r="L10">
        <v>0</v>
      </c>
      <c r="M10">
        <f t="shared" si="3"/>
        <v>-2400.0000000000005</v>
      </c>
      <c r="O10">
        <f t="shared" si="4"/>
        <v>400</v>
      </c>
      <c r="P10">
        <f t="shared" si="1"/>
        <v>-2400</v>
      </c>
    </row>
    <row r="11" spans="1:16" x14ac:dyDescent="0.2">
      <c r="A11" t="s">
        <v>25</v>
      </c>
      <c r="B11">
        <v>9000</v>
      </c>
      <c r="C11">
        <v>5000</v>
      </c>
      <c r="D11" s="4">
        <v>0.75</v>
      </c>
      <c r="F11">
        <f t="shared" si="2"/>
        <v>6750</v>
      </c>
      <c r="G11" s="5">
        <f>B11/B14</f>
        <v>0.13043478260869565</v>
      </c>
      <c r="H11" s="5">
        <f>C11/C14</f>
        <v>7.8125E-2</v>
      </c>
      <c r="J11" s="6">
        <f t="shared" si="0"/>
        <v>-2281.9155639571518</v>
      </c>
      <c r="K11" s="6">
        <f>$C$14*(D11-D14)*(H11-G11)</f>
        <v>-718.08443604284821</v>
      </c>
      <c r="L11">
        <v>0</v>
      </c>
      <c r="M11">
        <f t="shared" si="3"/>
        <v>-3000</v>
      </c>
      <c r="O11">
        <f t="shared" si="4"/>
        <v>3750</v>
      </c>
      <c r="P11">
        <f t="shared" si="1"/>
        <v>-3000</v>
      </c>
    </row>
    <row r="12" spans="1:16" x14ac:dyDescent="0.2">
      <c r="A12" t="s">
        <v>26</v>
      </c>
      <c r="B12">
        <v>3000</v>
      </c>
      <c r="C12">
        <v>9000</v>
      </c>
      <c r="D12" s="4">
        <v>0.65</v>
      </c>
      <c r="F12">
        <f t="shared" si="2"/>
        <v>1950</v>
      </c>
      <c r="G12" s="5">
        <f>B12/B14</f>
        <v>4.3478260869565216E-2</v>
      </c>
      <c r="H12" s="5">
        <f>C12/C14</f>
        <v>0.140625</v>
      </c>
      <c r="J12" s="6">
        <f t="shared" si="0"/>
        <v>3188.1537492123498</v>
      </c>
      <c r="K12" s="6">
        <f>$C$14*(D12-D14)*(H12-G12)</f>
        <v>711.84625078764998</v>
      </c>
      <c r="L12">
        <v>0</v>
      </c>
      <c r="M12">
        <f t="shared" si="3"/>
        <v>3900</v>
      </c>
      <c r="O12">
        <f t="shared" si="4"/>
        <v>5850</v>
      </c>
      <c r="P12">
        <f t="shared" si="1"/>
        <v>3900</v>
      </c>
    </row>
    <row r="13" spans="1:16" x14ac:dyDescent="0.2">
      <c r="A13" t="s">
        <v>27</v>
      </c>
      <c r="B13">
        <v>2000</v>
      </c>
      <c r="C13">
        <v>12000</v>
      </c>
      <c r="D13" s="4">
        <v>0.25</v>
      </c>
      <c r="F13">
        <f t="shared" si="2"/>
        <v>500</v>
      </c>
      <c r="G13" s="5">
        <f>B13/B14</f>
        <v>2.8985507246376812E-2</v>
      </c>
      <c r="H13" s="5">
        <f>C13/C14</f>
        <v>0.1875</v>
      </c>
      <c r="J13" s="6">
        <f t="shared" si="0"/>
        <v>5396.4503255618565</v>
      </c>
      <c r="K13" s="6">
        <f>$C$14*(D13-D14)*(H13-G13)</f>
        <v>-2896.4503255618565</v>
      </c>
      <c r="L13">
        <v>0</v>
      </c>
      <c r="M13">
        <f t="shared" si="3"/>
        <v>2500</v>
      </c>
      <c r="O13">
        <f t="shared" si="4"/>
        <v>3000</v>
      </c>
      <c r="P13">
        <f t="shared" si="1"/>
        <v>2500</v>
      </c>
    </row>
    <row r="14" spans="1:16" x14ac:dyDescent="0.2">
      <c r="A14" t="s">
        <v>40</v>
      </c>
      <c r="B14" s="13">
        <f>SUM(B4:B13)</f>
        <v>69000</v>
      </c>
      <c r="C14" s="13">
        <f>SUM(C4:C13)</f>
        <v>64000</v>
      </c>
      <c r="D14" s="14">
        <f>SUM(F4:F13)/SUM(B4:B13)</f>
        <v>0.53550724637681157</v>
      </c>
      <c r="F14">
        <f>SUM(F4:F13)</f>
        <v>36950</v>
      </c>
      <c r="J14" s="6">
        <f>SUM(J4:J13)</f>
        <v>-2677.536231884058</v>
      </c>
      <c r="K14" s="15">
        <f>SUM(K4:K13)</f>
        <v>4477.536231884058</v>
      </c>
      <c r="L14" s="13">
        <f>SUM(L4:L13)</f>
        <v>0</v>
      </c>
      <c r="M14">
        <f>SUM(M4:M13)</f>
        <v>1800</v>
      </c>
      <c r="O14">
        <f>SUM(O4:O13)</f>
        <v>38750</v>
      </c>
      <c r="P14">
        <f t="shared" si="1"/>
        <v>1800</v>
      </c>
    </row>
    <row r="15" spans="1:16" x14ac:dyDescent="0.2">
      <c r="A15" t="s">
        <v>13</v>
      </c>
      <c r="F15" s="7"/>
      <c r="O15" s="7">
        <f>O14/C14</f>
        <v>0.60546875</v>
      </c>
      <c r="P15" s="7">
        <f>O15-D14</f>
        <v>6.9961503623188426E-2</v>
      </c>
    </row>
    <row r="16" spans="1:16" x14ac:dyDescent="0.2">
      <c r="A16" t="s">
        <v>11</v>
      </c>
      <c r="J16" s="6">
        <f>D14*(C14-B14)</f>
        <v>-2677.536231884058</v>
      </c>
    </row>
    <row r="17" spans="1:13" x14ac:dyDescent="0.2">
      <c r="A17" t="s">
        <v>12</v>
      </c>
      <c r="K17" s="6">
        <f>C14*(O15-D14)-L14</f>
        <v>4477.5362318840589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1800.0000000000009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4" sqref="K14"/>
    </sheetView>
  </sheetViews>
  <sheetFormatPr defaultRowHeight="12.75" x14ac:dyDescent="0.2"/>
  <cols>
    <col min="1" max="1" width="20" bestFit="1" customWidth="1"/>
    <col min="2" max="2" width="6.85546875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1" width="10.140625" bestFit="1" customWidth="1"/>
    <col min="12" max="12" width="6.140625" bestFit="1" customWidth="1"/>
    <col min="13" max="13" width="5.5703125" bestFit="1" customWidth="1"/>
    <col min="15" max="15" width="11.5703125" bestFit="1" customWidth="1"/>
    <col min="16" max="16" width="12.140625" bestFit="1" customWidth="1"/>
  </cols>
  <sheetData>
    <row r="2" spans="1:16" x14ac:dyDescent="0.2">
      <c r="A2" s="2"/>
      <c r="B2" s="3" t="s">
        <v>15</v>
      </c>
      <c r="C2" s="3"/>
      <c r="D2" s="3"/>
      <c r="E2" s="2"/>
      <c r="F2" s="3" t="s">
        <v>16</v>
      </c>
      <c r="G2" s="3"/>
      <c r="H2" s="3"/>
      <c r="I2" s="2"/>
      <c r="J2" s="3" t="s">
        <v>17</v>
      </c>
      <c r="K2" s="3"/>
      <c r="L2" s="3"/>
      <c r="M2" s="3"/>
      <c r="N2" s="2"/>
      <c r="O2" s="2"/>
      <c r="P2" s="2"/>
    </row>
    <row r="3" spans="1:16" x14ac:dyDescent="0.2">
      <c r="A3" s="1"/>
      <c r="B3" s="1" t="s">
        <v>0</v>
      </c>
      <c r="C3" s="1" t="s">
        <v>1</v>
      </c>
      <c r="D3" s="1" t="s">
        <v>3</v>
      </c>
      <c r="E3" s="1"/>
      <c r="F3" s="1" t="s">
        <v>4</v>
      </c>
      <c r="G3" s="1" t="s">
        <v>5</v>
      </c>
      <c r="H3" s="1" t="s">
        <v>6</v>
      </c>
      <c r="I3" s="1"/>
      <c r="J3" s="1" t="s">
        <v>7</v>
      </c>
      <c r="K3" s="1" t="s">
        <v>8</v>
      </c>
      <c r="L3" s="1" t="s">
        <v>39</v>
      </c>
      <c r="M3" s="1" t="s">
        <v>2</v>
      </c>
      <c r="N3" s="1"/>
      <c r="O3" s="1" t="s">
        <v>9</v>
      </c>
      <c r="P3" s="1" t="s">
        <v>10</v>
      </c>
    </row>
    <row r="4" spans="1:16" x14ac:dyDescent="0.2">
      <c r="A4" t="s">
        <v>18</v>
      </c>
      <c r="B4">
        <v>3000</v>
      </c>
      <c r="C4">
        <v>6000</v>
      </c>
      <c r="D4" s="4">
        <v>0.5</v>
      </c>
      <c r="F4">
        <f>B4*D4</f>
        <v>1500</v>
      </c>
      <c r="G4" s="5">
        <f>B4/B14</f>
        <v>0.04</v>
      </c>
      <c r="H4" s="5">
        <f>C4/C14</f>
        <v>8.0536912751677847E-2</v>
      </c>
      <c r="J4" s="6">
        <f t="shared" ref="J4:J13" si="0">D4*(C4-B4)-K4</f>
        <v>2005.3466666666666</v>
      </c>
      <c r="K4" s="6">
        <f>$C$14*(D4-D14)*(H4-G4)</f>
        <v>-505.34666666666664</v>
      </c>
      <c r="L4">
        <v>0</v>
      </c>
      <c r="M4">
        <f>SUM(J4:L4)</f>
        <v>1500</v>
      </c>
      <c r="O4">
        <f>C4*D4</f>
        <v>3000</v>
      </c>
      <c r="P4">
        <f t="shared" ref="P4:P14" si="1">O4-F4</f>
        <v>1500</v>
      </c>
    </row>
    <row r="5" spans="1:16" x14ac:dyDescent="0.2">
      <c r="A5" t="s">
        <v>19</v>
      </c>
      <c r="B5">
        <v>4000</v>
      </c>
      <c r="C5">
        <v>7000</v>
      </c>
      <c r="D5" s="4">
        <v>0.75</v>
      </c>
      <c r="F5">
        <f t="shared" ref="F5:F13" si="2">B5*D5</f>
        <v>3000</v>
      </c>
      <c r="G5" s="5">
        <f>B5/B14</f>
        <v>5.3333333333333337E-2</v>
      </c>
      <c r="H5" s="5">
        <f>C5/C14</f>
        <v>9.3959731543624164E-2</v>
      </c>
      <c r="J5" s="6">
        <f t="shared" si="0"/>
        <v>1999.7955555555554</v>
      </c>
      <c r="K5" s="6">
        <f>$C$14*(D5-D14)*(H5-G5)</f>
        <v>250.20444444444445</v>
      </c>
      <c r="L5">
        <v>0</v>
      </c>
      <c r="M5">
        <f t="shared" ref="M5:M13" si="3">SUM(J5:L5)</f>
        <v>2250</v>
      </c>
      <c r="O5">
        <f t="shared" ref="O5:O13" si="4">C5*D5</f>
        <v>5250</v>
      </c>
      <c r="P5">
        <f t="shared" si="1"/>
        <v>2250</v>
      </c>
    </row>
    <row r="6" spans="1:16" x14ac:dyDescent="0.2">
      <c r="A6" t="s">
        <v>20</v>
      </c>
      <c r="B6">
        <v>6000</v>
      </c>
      <c r="C6">
        <v>9000</v>
      </c>
      <c r="D6" s="4">
        <v>0.2</v>
      </c>
      <c r="F6">
        <f t="shared" si="2"/>
        <v>1200</v>
      </c>
      <c r="G6" s="5">
        <f>B6/B14</f>
        <v>0.08</v>
      </c>
      <c r="H6" s="5">
        <f>C6/C14</f>
        <v>0.12080536912751678</v>
      </c>
      <c r="J6" s="6">
        <f t="shared" si="0"/>
        <v>2020.6933333333336</v>
      </c>
      <c r="K6" s="6">
        <f>$C$14*(D6-D14)*(H6-G6)</f>
        <v>-1420.6933333333336</v>
      </c>
      <c r="L6">
        <v>0</v>
      </c>
      <c r="M6">
        <f t="shared" si="3"/>
        <v>600</v>
      </c>
      <c r="O6">
        <f t="shared" si="4"/>
        <v>1800</v>
      </c>
      <c r="P6">
        <f t="shared" si="1"/>
        <v>600</v>
      </c>
    </row>
    <row r="7" spans="1:16" x14ac:dyDescent="0.2">
      <c r="A7" t="s">
        <v>21</v>
      </c>
      <c r="B7">
        <v>1000</v>
      </c>
      <c r="C7">
        <v>500</v>
      </c>
      <c r="D7" s="4">
        <v>0.3</v>
      </c>
      <c r="F7">
        <f t="shared" si="2"/>
        <v>300</v>
      </c>
      <c r="G7" s="5">
        <f>B7/B14</f>
        <v>1.3333333333333334E-2</v>
      </c>
      <c r="H7" s="5">
        <f>C7/C14</f>
        <v>6.7114093959731542E-3</v>
      </c>
      <c r="J7" s="6">
        <f t="shared" si="0"/>
        <v>-331.21777777777783</v>
      </c>
      <c r="K7" s="6">
        <f>$C$14*(D7-D14)*(H7-G7)</f>
        <v>181.21777777777783</v>
      </c>
      <c r="L7">
        <v>0</v>
      </c>
      <c r="M7">
        <f t="shared" si="3"/>
        <v>-150</v>
      </c>
      <c r="O7">
        <f t="shared" si="4"/>
        <v>150</v>
      </c>
      <c r="P7">
        <f t="shared" si="1"/>
        <v>-150</v>
      </c>
    </row>
    <row r="8" spans="1:16" x14ac:dyDescent="0.2">
      <c r="A8" t="s">
        <v>22</v>
      </c>
      <c r="B8">
        <v>8000</v>
      </c>
      <c r="C8">
        <v>7000</v>
      </c>
      <c r="D8" s="4">
        <v>0.4</v>
      </c>
      <c r="F8">
        <f t="shared" si="2"/>
        <v>3200</v>
      </c>
      <c r="G8" s="5">
        <f>B8/B14</f>
        <v>0.10666666666666667</v>
      </c>
      <c r="H8" s="5">
        <f>C8/C14</f>
        <v>9.3959731543624164E-2</v>
      </c>
      <c r="J8" s="6">
        <f t="shared" si="0"/>
        <v>-653.07555555555564</v>
      </c>
      <c r="K8" s="6">
        <f>$C$14*(D8-D14)*(H8-G8)</f>
        <v>253.07555555555561</v>
      </c>
      <c r="L8">
        <v>0</v>
      </c>
      <c r="M8">
        <f t="shared" si="3"/>
        <v>-400</v>
      </c>
      <c r="O8">
        <f t="shared" si="4"/>
        <v>2800</v>
      </c>
      <c r="P8">
        <f t="shared" si="1"/>
        <v>-400</v>
      </c>
    </row>
    <row r="9" spans="1:16" x14ac:dyDescent="0.2">
      <c r="A9" t="s">
        <v>23</v>
      </c>
      <c r="B9">
        <v>15000</v>
      </c>
      <c r="C9">
        <v>2000</v>
      </c>
      <c r="D9" s="4">
        <v>0.75</v>
      </c>
      <c r="F9">
        <f t="shared" si="2"/>
        <v>11250</v>
      </c>
      <c r="G9" s="5">
        <f>B9/B14</f>
        <v>0.2</v>
      </c>
      <c r="H9" s="5">
        <f>C9/C14</f>
        <v>2.6845637583892617E-2</v>
      </c>
      <c r="J9" s="6">
        <f t="shared" si="0"/>
        <v>-8683.6</v>
      </c>
      <c r="K9" s="6">
        <f>$C$14*(D9-D14)*(H9-G9)</f>
        <v>-1066.4000000000001</v>
      </c>
      <c r="L9">
        <v>0</v>
      </c>
      <c r="M9">
        <f t="shared" si="3"/>
        <v>-9750</v>
      </c>
      <c r="O9">
        <f t="shared" si="4"/>
        <v>1500</v>
      </c>
      <c r="P9">
        <f t="shared" si="1"/>
        <v>-9750</v>
      </c>
    </row>
    <row r="10" spans="1:16" x14ac:dyDescent="0.2">
      <c r="A10" t="s">
        <v>24</v>
      </c>
      <c r="B10">
        <v>2000</v>
      </c>
      <c r="C10">
        <v>7000</v>
      </c>
      <c r="D10" s="4">
        <v>0.6</v>
      </c>
      <c r="F10">
        <f t="shared" si="2"/>
        <v>1200</v>
      </c>
      <c r="G10" s="5">
        <f>B10/B14</f>
        <v>2.6666666666666668E-2</v>
      </c>
      <c r="H10" s="5">
        <f>C10/C14</f>
        <v>9.3959731543624164E-2</v>
      </c>
      <c r="J10" s="6">
        <f t="shared" si="0"/>
        <v>3337.5644444444447</v>
      </c>
      <c r="K10" s="6">
        <f>$C$14*(D10-D14)*(H10-G10)</f>
        <v>-337.56444444444452</v>
      </c>
      <c r="L10">
        <v>0</v>
      </c>
      <c r="M10">
        <f t="shared" si="3"/>
        <v>3000</v>
      </c>
      <c r="O10">
        <f t="shared" si="4"/>
        <v>4200</v>
      </c>
      <c r="P10">
        <f t="shared" si="1"/>
        <v>3000</v>
      </c>
    </row>
    <row r="11" spans="1:16" x14ac:dyDescent="0.2">
      <c r="A11" t="s">
        <v>25</v>
      </c>
      <c r="B11">
        <v>12000</v>
      </c>
      <c r="C11">
        <v>9000</v>
      </c>
      <c r="D11" s="4">
        <v>0.9</v>
      </c>
      <c r="F11">
        <f t="shared" si="2"/>
        <v>10800</v>
      </c>
      <c r="G11" s="5">
        <f>B11/B14</f>
        <v>0.16</v>
      </c>
      <c r="H11" s="5">
        <f>C11/C14</f>
        <v>0.12080536912751678</v>
      </c>
      <c r="J11" s="6">
        <f t="shared" si="0"/>
        <v>-2020.6133333333332</v>
      </c>
      <c r="K11" s="6">
        <f>$C$14*(D11-D14)*(H11-G11)</f>
        <v>-679.38666666666666</v>
      </c>
      <c r="L11">
        <v>0</v>
      </c>
      <c r="M11">
        <f t="shared" si="3"/>
        <v>-2700</v>
      </c>
      <c r="O11">
        <f t="shared" si="4"/>
        <v>8100</v>
      </c>
      <c r="P11">
        <f t="shared" si="1"/>
        <v>-2700</v>
      </c>
    </row>
    <row r="12" spans="1:16" x14ac:dyDescent="0.2">
      <c r="A12" t="s">
        <v>26</v>
      </c>
      <c r="B12">
        <v>20000</v>
      </c>
      <c r="C12">
        <v>18000</v>
      </c>
      <c r="D12" s="4">
        <v>0.8</v>
      </c>
      <c r="F12">
        <f t="shared" si="2"/>
        <v>16000</v>
      </c>
      <c r="G12" s="5">
        <f>B12/B14</f>
        <v>0.26666666666666666</v>
      </c>
      <c r="H12" s="5">
        <f>C12/C14</f>
        <v>0.24161073825503357</v>
      </c>
      <c r="J12" s="6">
        <f t="shared" si="0"/>
        <v>-1352.3555555555556</v>
      </c>
      <c r="K12" s="6">
        <f>$C$14*(D12-D14)*(H12-G12)</f>
        <v>-247.64444444444436</v>
      </c>
      <c r="L12">
        <v>0</v>
      </c>
      <c r="M12">
        <f t="shared" si="3"/>
        <v>-1600</v>
      </c>
      <c r="O12">
        <f t="shared" si="4"/>
        <v>14400</v>
      </c>
      <c r="P12">
        <f t="shared" si="1"/>
        <v>-1600</v>
      </c>
    </row>
    <row r="13" spans="1:16" x14ac:dyDescent="0.2">
      <c r="A13" t="s">
        <v>27</v>
      </c>
      <c r="B13">
        <v>4000</v>
      </c>
      <c r="C13">
        <v>9000</v>
      </c>
      <c r="D13" s="4">
        <v>0.4</v>
      </c>
      <c r="F13">
        <f t="shared" si="2"/>
        <v>1600</v>
      </c>
      <c r="G13" s="5">
        <f>B13/B14</f>
        <v>5.3333333333333337E-2</v>
      </c>
      <c r="H13" s="5">
        <f>C13/C14</f>
        <v>0.12080536912751678</v>
      </c>
      <c r="J13" s="6">
        <f t="shared" si="0"/>
        <v>3343.7955555555554</v>
      </c>
      <c r="K13" s="6">
        <f>$C$14*(D13-D14)*(H13-G13)</f>
        <v>-1343.7955555555557</v>
      </c>
      <c r="L13">
        <v>0</v>
      </c>
      <c r="M13">
        <f t="shared" si="3"/>
        <v>1999.9999999999998</v>
      </c>
      <c r="O13">
        <f t="shared" si="4"/>
        <v>3600</v>
      </c>
      <c r="P13">
        <f t="shared" si="1"/>
        <v>2000</v>
      </c>
    </row>
    <row r="14" spans="1:16" x14ac:dyDescent="0.2">
      <c r="A14" t="s">
        <v>41</v>
      </c>
      <c r="B14" s="13">
        <f>SUM(B4:B13)</f>
        <v>75000</v>
      </c>
      <c r="C14" s="13">
        <f>SUM(C4:C13)</f>
        <v>74500</v>
      </c>
      <c r="D14" s="14">
        <f>SUM(F4:F13)/SUM(B4:B13)</f>
        <v>0.66733333333333333</v>
      </c>
      <c r="F14">
        <f>SUM(F4:F13)</f>
        <v>50050</v>
      </c>
      <c r="J14" s="6">
        <f>SUM(J4:J13)</f>
        <v>-333.66666666666697</v>
      </c>
      <c r="K14" s="15">
        <f>SUM(K4:K13)</f>
        <v>-4916.3333333333339</v>
      </c>
      <c r="L14" s="13">
        <f>SUM(L4:L13)</f>
        <v>0</v>
      </c>
      <c r="M14">
        <f>SUM(M4:M13)</f>
        <v>-5250</v>
      </c>
      <c r="O14">
        <f>SUM(O4:O13)</f>
        <v>44800</v>
      </c>
      <c r="P14">
        <f t="shared" si="1"/>
        <v>-5250</v>
      </c>
    </row>
    <row r="15" spans="1:16" x14ac:dyDescent="0.2">
      <c r="A15" t="s">
        <v>13</v>
      </c>
      <c r="F15" s="7"/>
      <c r="O15" s="7">
        <f>O14/C14</f>
        <v>0.60134228187919458</v>
      </c>
      <c r="P15" s="7">
        <f>O15-D14</f>
        <v>-6.5991051454138749E-2</v>
      </c>
    </row>
    <row r="16" spans="1:16" x14ac:dyDescent="0.2">
      <c r="A16" t="s">
        <v>11</v>
      </c>
      <c r="J16" s="6">
        <f>D14*(C14-B14)</f>
        <v>-333.66666666666669</v>
      </c>
    </row>
    <row r="17" spans="1:13" x14ac:dyDescent="0.2">
      <c r="A17" t="s">
        <v>12</v>
      </c>
      <c r="K17" s="6">
        <f>C14*(O15-D14)-L14</f>
        <v>-4916.3333333333367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-5250.0000000000036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K14" sqref="K14"/>
    </sheetView>
  </sheetViews>
  <sheetFormatPr defaultRowHeight="12.75" x14ac:dyDescent="0.2"/>
  <cols>
    <col min="1" max="1" width="20" bestFit="1" customWidth="1"/>
    <col min="2" max="2" width="6.85546875" bestFit="1" customWidth="1"/>
    <col min="3" max="3" width="6.28515625" bestFit="1" customWidth="1"/>
    <col min="4" max="4" width="16.28515625" bestFit="1" customWidth="1"/>
    <col min="6" max="6" width="11.7109375" bestFit="1" customWidth="1"/>
    <col min="7" max="8" width="10.5703125" bestFit="1" customWidth="1"/>
    <col min="10" max="11" width="10.140625" bestFit="1" customWidth="1"/>
    <col min="12" max="12" width="6.140625" bestFit="1" customWidth="1"/>
    <col min="13" max="13" width="6" bestFit="1" customWidth="1"/>
    <col min="15" max="16" width="11.5703125" bestFit="1" customWidth="1"/>
  </cols>
  <sheetData>
    <row r="2" spans="1:16" x14ac:dyDescent="0.2">
      <c r="A2" s="2"/>
      <c r="B2" s="3" t="s">
        <v>15</v>
      </c>
      <c r="C2" s="3"/>
      <c r="D2" s="3"/>
      <c r="E2" s="2"/>
      <c r="F2" s="3" t="s">
        <v>16</v>
      </c>
      <c r="G2" s="3"/>
      <c r="H2" s="3"/>
      <c r="I2" s="2"/>
      <c r="J2" s="3" t="s">
        <v>17</v>
      </c>
      <c r="K2" s="3"/>
      <c r="L2" s="3"/>
      <c r="M2" s="3"/>
      <c r="N2" s="2"/>
      <c r="O2" s="2"/>
      <c r="P2" s="2"/>
    </row>
    <row r="3" spans="1:16" x14ac:dyDescent="0.2">
      <c r="A3" s="1"/>
      <c r="B3" s="1" t="s">
        <v>0</v>
      </c>
      <c r="C3" s="1" t="s">
        <v>1</v>
      </c>
      <c r="D3" s="1" t="s">
        <v>3</v>
      </c>
      <c r="E3" s="1"/>
      <c r="F3" s="1" t="s">
        <v>4</v>
      </c>
      <c r="G3" s="1" t="s">
        <v>5</v>
      </c>
      <c r="H3" s="1" t="s">
        <v>6</v>
      </c>
      <c r="I3" s="1"/>
      <c r="J3" s="1" t="s">
        <v>7</v>
      </c>
      <c r="K3" s="1" t="s">
        <v>8</v>
      </c>
      <c r="L3" s="1" t="s">
        <v>39</v>
      </c>
      <c r="M3" s="1" t="s">
        <v>2</v>
      </c>
      <c r="N3" s="1"/>
      <c r="O3" s="1" t="s">
        <v>9</v>
      </c>
      <c r="P3" s="1" t="s">
        <v>10</v>
      </c>
    </row>
    <row r="4" spans="1:16" x14ac:dyDescent="0.2">
      <c r="A4" t="s">
        <v>18</v>
      </c>
      <c r="B4">
        <v>8000</v>
      </c>
      <c r="C4">
        <v>18000</v>
      </c>
      <c r="D4" s="4">
        <v>0.5</v>
      </c>
      <c r="F4">
        <f>B4*D4</f>
        <v>4000</v>
      </c>
      <c r="G4" s="5">
        <f>B4/B14</f>
        <v>0.1</v>
      </c>
      <c r="H4" s="5">
        <f>C4/C14</f>
        <v>0.2</v>
      </c>
      <c r="J4" s="6">
        <f t="shared" ref="J4:J13" si="0">D4*(C4-B4)-K4</f>
        <v>5348.75</v>
      </c>
      <c r="K4" s="6">
        <f>$C$14*(D4-D14)*(H4-G4)</f>
        <v>-348.74999999999955</v>
      </c>
      <c r="L4">
        <v>0</v>
      </c>
      <c r="M4">
        <f>SUM(J4:L4)</f>
        <v>5000</v>
      </c>
      <c r="O4">
        <f>C4*D4</f>
        <v>9000</v>
      </c>
      <c r="P4">
        <f t="shared" ref="P4:P14" si="1">O4-F4</f>
        <v>5000</v>
      </c>
    </row>
    <row r="5" spans="1:16" x14ac:dyDescent="0.2">
      <c r="A5" t="s">
        <v>19</v>
      </c>
      <c r="B5">
        <v>10000</v>
      </c>
      <c r="C5">
        <v>6000</v>
      </c>
      <c r="D5" s="4">
        <v>0.75</v>
      </c>
      <c r="F5">
        <f t="shared" ref="F5:F13" si="2">B5*D5</f>
        <v>7500</v>
      </c>
      <c r="G5" s="5">
        <f>B5/B14</f>
        <v>0.125</v>
      </c>
      <c r="H5" s="5">
        <f>C5/C14</f>
        <v>6.6666666666666666E-2</v>
      </c>
      <c r="J5" s="6">
        <f t="shared" si="0"/>
        <v>-1890.9374999999998</v>
      </c>
      <c r="K5" s="6">
        <f>$C$14*(D5-D14)*(H5-G5)</f>
        <v>-1109.0625000000002</v>
      </c>
      <c r="L5">
        <v>0</v>
      </c>
      <c r="M5">
        <f t="shared" ref="M5:M13" si="3">SUM(J5:L5)</f>
        <v>-3000</v>
      </c>
      <c r="O5">
        <f t="shared" ref="O5:O13" si="4">C5*D5</f>
        <v>4500</v>
      </c>
      <c r="P5">
        <f t="shared" si="1"/>
        <v>-3000</v>
      </c>
    </row>
    <row r="6" spans="1:16" x14ac:dyDescent="0.2">
      <c r="A6" t="s">
        <v>20</v>
      </c>
      <c r="B6">
        <v>6000</v>
      </c>
      <c r="C6">
        <v>12000</v>
      </c>
      <c r="D6" s="4">
        <v>0.2</v>
      </c>
      <c r="F6">
        <f t="shared" si="2"/>
        <v>1200</v>
      </c>
      <c r="G6" s="5">
        <f>B6/B14</f>
        <v>7.4999999999999997E-2</v>
      </c>
      <c r="H6" s="5">
        <f>C6/C14</f>
        <v>0.13333333333333333</v>
      </c>
      <c r="J6" s="6">
        <f t="shared" si="0"/>
        <v>2978.4375</v>
      </c>
      <c r="K6" s="6">
        <f>$C$14*(D6-D14)*(H6-G6)</f>
        <v>-1778.4374999999998</v>
      </c>
      <c r="L6">
        <v>0</v>
      </c>
      <c r="M6">
        <f t="shared" si="3"/>
        <v>1200.0000000000002</v>
      </c>
      <c r="O6">
        <f t="shared" si="4"/>
        <v>2400</v>
      </c>
      <c r="P6">
        <f t="shared" si="1"/>
        <v>1200</v>
      </c>
    </row>
    <row r="7" spans="1:16" x14ac:dyDescent="0.2">
      <c r="A7" t="s">
        <v>21</v>
      </c>
      <c r="B7">
        <v>12000</v>
      </c>
      <c r="C7">
        <v>2000</v>
      </c>
      <c r="D7" s="4">
        <v>0.3</v>
      </c>
      <c r="F7">
        <f t="shared" si="2"/>
        <v>3600</v>
      </c>
      <c r="G7" s="5">
        <f>B7/B14</f>
        <v>0.15</v>
      </c>
      <c r="H7" s="5">
        <f>C7/C14</f>
        <v>2.2222222222222223E-2</v>
      </c>
      <c r="J7" s="6">
        <f t="shared" si="0"/>
        <v>-5745.625</v>
      </c>
      <c r="K7" s="6">
        <f>$C$14*(D7-D14)*(H7-G7)</f>
        <v>2745.6249999999995</v>
      </c>
      <c r="L7">
        <v>0</v>
      </c>
      <c r="M7">
        <f t="shared" si="3"/>
        <v>-3000.0000000000005</v>
      </c>
      <c r="O7">
        <f t="shared" si="4"/>
        <v>600</v>
      </c>
      <c r="P7">
        <f t="shared" si="1"/>
        <v>-3000</v>
      </c>
    </row>
    <row r="8" spans="1:16" x14ac:dyDescent="0.2">
      <c r="A8" t="s">
        <v>22</v>
      </c>
      <c r="B8">
        <v>1000</v>
      </c>
      <c r="C8">
        <v>8000</v>
      </c>
      <c r="D8" s="4">
        <v>0.4</v>
      </c>
      <c r="F8">
        <f t="shared" si="2"/>
        <v>400</v>
      </c>
      <c r="G8" s="5">
        <f>B8/B14</f>
        <v>1.2500000000000001E-2</v>
      </c>
      <c r="H8" s="5">
        <f>C8/C14</f>
        <v>8.8888888888888892E-2</v>
      </c>
      <c r="J8" s="6">
        <f t="shared" si="0"/>
        <v>3753.9062499999995</v>
      </c>
      <c r="K8" s="6">
        <f>$C$14*(D8-D14)*(H8-G8)</f>
        <v>-953.90624999999955</v>
      </c>
      <c r="L8">
        <v>0</v>
      </c>
      <c r="M8">
        <f t="shared" si="3"/>
        <v>2800</v>
      </c>
      <c r="O8">
        <f t="shared" si="4"/>
        <v>3200</v>
      </c>
      <c r="P8">
        <f t="shared" si="1"/>
        <v>2800</v>
      </c>
    </row>
    <row r="9" spans="1:16" x14ac:dyDescent="0.2">
      <c r="A9" t="s">
        <v>23</v>
      </c>
      <c r="B9">
        <v>4000</v>
      </c>
      <c r="C9">
        <v>9000</v>
      </c>
      <c r="D9" s="4">
        <v>0.75</v>
      </c>
      <c r="F9">
        <f t="shared" si="2"/>
        <v>3000</v>
      </c>
      <c r="G9" s="5">
        <f>B9/B14</f>
        <v>0.05</v>
      </c>
      <c r="H9" s="5">
        <f>C9/C14</f>
        <v>0.1</v>
      </c>
      <c r="J9" s="6">
        <f t="shared" si="0"/>
        <v>2799.375</v>
      </c>
      <c r="K9" s="6">
        <f>$C$14*(D9-D14)*(H9-G9)</f>
        <v>950.62500000000023</v>
      </c>
      <c r="L9">
        <v>0</v>
      </c>
      <c r="M9">
        <f t="shared" si="3"/>
        <v>3750</v>
      </c>
      <c r="O9">
        <f t="shared" si="4"/>
        <v>6750</v>
      </c>
      <c r="P9">
        <f t="shared" si="1"/>
        <v>3750</v>
      </c>
    </row>
    <row r="10" spans="1:16" x14ac:dyDescent="0.2">
      <c r="A10" t="s">
        <v>24</v>
      </c>
      <c r="B10">
        <v>8000</v>
      </c>
      <c r="C10">
        <v>3000</v>
      </c>
      <c r="D10" s="4">
        <v>0.6</v>
      </c>
      <c r="F10">
        <f t="shared" si="2"/>
        <v>4800</v>
      </c>
      <c r="G10" s="5">
        <f>B10/B14</f>
        <v>0.1</v>
      </c>
      <c r="H10" s="5">
        <f>C10/C14</f>
        <v>3.3333333333333333E-2</v>
      </c>
      <c r="J10" s="6">
        <f t="shared" si="0"/>
        <v>-2632.5</v>
      </c>
      <c r="K10" s="6">
        <f>$C$14*(D10-D14)*(H10-G10)</f>
        <v>-367.50000000000023</v>
      </c>
      <c r="L10">
        <v>0</v>
      </c>
      <c r="M10">
        <f t="shared" si="3"/>
        <v>-3000</v>
      </c>
      <c r="O10">
        <f t="shared" si="4"/>
        <v>1800</v>
      </c>
      <c r="P10">
        <f t="shared" si="1"/>
        <v>-3000</v>
      </c>
    </row>
    <row r="11" spans="1:16" x14ac:dyDescent="0.2">
      <c r="A11" t="s">
        <v>25</v>
      </c>
      <c r="B11">
        <v>10000</v>
      </c>
      <c r="C11">
        <v>20000</v>
      </c>
      <c r="D11" s="4">
        <v>0.9</v>
      </c>
      <c r="F11">
        <f t="shared" si="2"/>
        <v>9000</v>
      </c>
      <c r="G11" s="5">
        <f>B11/B14</f>
        <v>0.125</v>
      </c>
      <c r="H11" s="5">
        <f>C11/C14</f>
        <v>0.22222222222222221</v>
      </c>
      <c r="J11" s="6">
        <f t="shared" si="0"/>
        <v>5839.0625</v>
      </c>
      <c r="K11" s="6">
        <f>$C$14*(D11-D14)*(H11-G11)</f>
        <v>3160.9375000000005</v>
      </c>
      <c r="L11">
        <v>0</v>
      </c>
      <c r="M11">
        <f t="shared" si="3"/>
        <v>9000</v>
      </c>
      <c r="O11">
        <f t="shared" si="4"/>
        <v>18000</v>
      </c>
      <c r="P11">
        <f t="shared" si="1"/>
        <v>9000</v>
      </c>
    </row>
    <row r="12" spans="1:16" x14ac:dyDescent="0.2">
      <c r="A12" t="s">
        <v>26</v>
      </c>
      <c r="B12">
        <v>3000</v>
      </c>
      <c r="C12">
        <v>6000</v>
      </c>
      <c r="D12" s="4">
        <v>0.8</v>
      </c>
      <c r="F12">
        <f t="shared" si="2"/>
        <v>2400</v>
      </c>
      <c r="G12" s="5">
        <f>B12/B14</f>
        <v>3.7499999999999999E-2</v>
      </c>
      <c r="H12" s="5">
        <f>C12/C14</f>
        <v>6.6666666666666666E-2</v>
      </c>
      <c r="J12" s="6">
        <f t="shared" si="0"/>
        <v>1714.2187499999998</v>
      </c>
      <c r="K12" s="6">
        <f>$C$14*(D12-D14)*(H12-G12)</f>
        <v>685.78125000000023</v>
      </c>
      <c r="L12">
        <v>0</v>
      </c>
      <c r="M12">
        <f t="shared" si="3"/>
        <v>2400</v>
      </c>
      <c r="O12">
        <f t="shared" si="4"/>
        <v>4800</v>
      </c>
      <c r="P12">
        <f t="shared" si="1"/>
        <v>2400</v>
      </c>
    </row>
    <row r="13" spans="1:16" x14ac:dyDescent="0.2">
      <c r="A13" t="s">
        <v>27</v>
      </c>
      <c r="B13">
        <v>18000</v>
      </c>
      <c r="C13">
        <v>6000</v>
      </c>
      <c r="D13" s="4">
        <v>0.4</v>
      </c>
      <c r="F13">
        <f t="shared" si="2"/>
        <v>7200</v>
      </c>
      <c r="G13" s="5">
        <f>B13/B14</f>
        <v>0.22500000000000001</v>
      </c>
      <c r="H13" s="5">
        <f>C13/C14</f>
        <v>6.6666666666666666E-2</v>
      </c>
      <c r="J13" s="6">
        <f t="shared" si="0"/>
        <v>-6777.1874999999991</v>
      </c>
      <c r="K13" s="6">
        <f>$C$14*(D13-D14)*(H13-G13)</f>
        <v>1977.1874999999989</v>
      </c>
      <c r="L13">
        <v>0</v>
      </c>
      <c r="M13">
        <f t="shared" si="3"/>
        <v>-4800</v>
      </c>
      <c r="O13">
        <f t="shared" si="4"/>
        <v>2400</v>
      </c>
      <c r="P13">
        <f t="shared" si="1"/>
        <v>-4800</v>
      </c>
    </row>
    <row r="14" spans="1:16" x14ac:dyDescent="0.2">
      <c r="A14" t="s">
        <v>42</v>
      </c>
      <c r="B14" s="13">
        <f>SUM(B4:B13)</f>
        <v>80000</v>
      </c>
      <c r="C14" s="13">
        <f>SUM(C4:C13)</f>
        <v>90000</v>
      </c>
      <c r="D14" s="14">
        <f>SUM(F4:F13)/SUM(B4:B13)</f>
        <v>0.53874999999999995</v>
      </c>
      <c r="F14">
        <f>SUM(F4:F13)</f>
        <v>43100</v>
      </c>
      <c r="J14" s="6">
        <f>SUM(J4:J13)</f>
        <v>5387.5000000000009</v>
      </c>
      <c r="K14" s="15">
        <f>SUM(K4:K13)</f>
        <v>4962.5</v>
      </c>
      <c r="L14" s="13">
        <f>SUM(L4:L13)</f>
        <v>0</v>
      </c>
      <c r="M14">
        <f>SUM(M4:M13)</f>
        <v>10350</v>
      </c>
      <c r="O14">
        <f>SUM(O4:O13)</f>
        <v>53450</v>
      </c>
      <c r="P14">
        <f t="shared" si="1"/>
        <v>10350</v>
      </c>
    </row>
    <row r="15" spans="1:16" x14ac:dyDescent="0.2">
      <c r="A15" t="s">
        <v>13</v>
      </c>
      <c r="F15" s="7"/>
      <c r="O15" s="7">
        <f>O14/C14</f>
        <v>0.59388888888888891</v>
      </c>
      <c r="P15" s="7">
        <f>O15-D14</f>
        <v>5.5138888888888959E-2</v>
      </c>
    </row>
    <row r="16" spans="1:16" x14ac:dyDescent="0.2">
      <c r="A16" t="s">
        <v>11</v>
      </c>
      <c r="J16" s="6">
        <f>D14*(C14-B14)</f>
        <v>5387.4999999999991</v>
      </c>
    </row>
    <row r="17" spans="1:13" x14ac:dyDescent="0.2">
      <c r="A17" t="s">
        <v>12</v>
      </c>
      <c r="K17" s="6">
        <f>C14*(O15-D14)-L14</f>
        <v>4962.5000000000064</v>
      </c>
    </row>
    <row r="18" spans="1:13" x14ac:dyDescent="0.2">
      <c r="A18" s="13" t="s">
        <v>54</v>
      </c>
      <c r="L18">
        <f>M14-(J16+K17)</f>
        <v>0</v>
      </c>
    </row>
    <row r="19" spans="1:13" x14ac:dyDescent="0.2">
      <c r="A19" t="s">
        <v>14</v>
      </c>
      <c r="M19">
        <f>(J16+K17+L18)</f>
        <v>10350.000000000005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Group 0</vt:lpstr>
      <vt:lpstr>Group 1</vt:lpstr>
      <vt:lpstr>Group 2</vt:lpstr>
      <vt:lpstr>Group 3</vt:lpstr>
      <vt:lpstr>Group 4</vt:lpstr>
      <vt:lpstr>Division 0</vt:lpstr>
      <vt:lpstr>Group 5</vt:lpstr>
      <vt:lpstr>Group 6</vt:lpstr>
      <vt:lpstr>Group 7</vt:lpstr>
      <vt:lpstr>Group 8</vt:lpstr>
      <vt:lpstr>Group 9</vt:lpstr>
      <vt:lpstr>Division 1</vt:lpstr>
      <vt:lpstr>Company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Warthen</dc:creator>
  <cp:lastModifiedBy>FRANK WARTHEN</cp:lastModifiedBy>
  <dcterms:created xsi:type="dcterms:W3CDTF">2008-03-19T19:14:27Z</dcterms:created>
  <dcterms:modified xsi:type="dcterms:W3CDTF">2017-11-22T17:28:01Z</dcterms:modified>
</cp:coreProperties>
</file>